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0" yWindow="8745" windowWidth="11100" windowHeight="5835" activeTab="0"/>
  </bookViews>
  <sheets>
    <sheet name="Triennale 2013-2015" sheetId="1" r:id="rId1"/>
    <sheet name=" relazione triennale" sheetId="2" r:id="rId2"/>
  </sheets>
  <definedNames>
    <definedName name="_xlnm.Print_Area" localSheetId="0">'Triennale 2013-2015'!$A$1:$V$143</definedName>
    <definedName name="_xlnm.Print_Titles" localSheetId="0">'Triennale 2013-2015'!$1:$7</definedName>
  </definedNames>
  <calcPr fullCalcOnLoad="1"/>
</workbook>
</file>

<file path=xl/comments1.xml><?xml version="1.0" encoding="utf-8"?>
<comments xmlns="http://schemas.openxmlformats.org/spreadsheetml/2006/main">
  <authors>
    <author>lstorchi</author>
  </authors>
  <commentList>
    <comment ref="U14" authorId="0">
      <text>
        <r>
          <rPr>
            <b/>
            <sz val="8"/>
            <rFont val="Tahoma"/>
            <family val="0"/>
          </rPr>
          <t>lstorchi:</t>
        </r>
        <r>
          <rPr>
            <sz val="8"/>
            <rFont val="Tahoma"/>
            <family val="0"/>
          </rPr>
          <t xml:space="preserve">
ricoveri ospedalieri non rimborsabili</t>
        </r>
      </text>
    </comment>
    <comment ref="U15" authorId="0">
      <text>
        <r>
          <rPr>
            <b/>
            <sz val="8"/>
            <rFont val="Tahoma"/>
            <family val="0"/>
          </rPr>
          <t>lstorchi:</t>
        </r>
        <r>
          <rPr>
            <sz val="8"/>
            <rFont val="Tahoma"/>
            <family val="0"/>
          </rPr>
          <t xml:space="preserve">
ricoveri ospedalieri non rimborsabili</t>
        </r>
      </text>
    </comment>
  </commentList>
</comments>
</file>

<file path=xl/sharedStrings.xml><?xml version="1.0" encoding="utf-8"?>
<sst xmlns="http://schemas.openxmlformats.org/spreadsheetml/2006/main" count="265" uniqueCount="155">
  <si>
    <t>A. S. P. e F.</t>
  </si>
  <si>
    <t>Azienda Servizi alla Persona e alla Famiglia</t>
  </si>
  <si>
    <t>D'ESTE</t>
  </si>
  <si>
    <t>Domiciliare</t>
  </si>
  <si>
    <t>Residenze</t>
  </si>
  <si>
    <t>Giovanile</t>
  </si>
  <si>
    <t>Palatè</t>
  </si>
  <si>
    <t>A</t>
  </si>
  <si>
    <t>VALORE DELLA PRODUZIONE</t>
  </si>
  <si>
    <t xml:space="preserve"> 1) Ricavi delle vendite e prestazioni</t>
  </si>
  <si>
    <t>a)</t>
  </si>
  <si>
    <t>b)</t>
  </si>
  <si>
    <t>d)</t>
  </si>
  <si>
    <t>f)</t>
  </si>
  <si>
    <t>h)</t>
  </si>
  <si>
    <t>l)</t>
  </si>
  <si>
    <t xml:space="preserve"> 2) Variazione delle rimanenze</t>
  </si>
  <si>
    <t xml:space="preserve"> 3) Variazione dei lavori in corso su ordinazione</t>
  </si>
  <si>
    <t xml:space="preserve"> 4) Incrementi di immobilizz. per lavori interni</t>
  </si>
  <si>
    <t xml:space="preserve"> 5) Altri ricavi e proventi</t>
  </si>
  <si>
    <t xml:space="preserve">          </t>
  </si>
  <si>
    <t>B</t>
  </si>
  <si>
    <t>COSTI DELLA PRODUZIONE</t>
  </si>
  <si>
    <t xml:space="preserve"> 6) Costi per mat. prime, sussidiarie, di consumo e merci</t>
  </si>
  <si>
    <t xml:space="preserve"> 7) Costi per servizi</t>
  </si>
  <si>
    <t xml:space="preserve"> 8) Costi per godimento beni di terzi</t>
  </si>
  <si>
    <t xml:space="preserve"> 9) Costi per il personale</t>
  </si>
  <si>
    <t xml:space="preserve"> 10) Ammortamenti e svalutazioni</t>
  </si>
  <si>
    <t xml:space="preserve"> - Svalut. dei crediti compresi nell'attivo circolante</t>
  </si>
  <si>
    <t xml:space="preserve"> 11)</t>
  </si>
  <si>
    <t xml:space="preserve">Variazioni delle rimanenze </t>
  </si>
  <si>
    <t xml:space="preserve"> - Rimanenze iniziali</t>
  </si>
  <si>
    <t xml:space="preserve"> - (Rimanenze finali)</t>
  </si>
  <si>
    <t xml:space="preserve"> 12)</t>
  </si>
  <si>
    <t>Accantonamenti per rischi</t>
  </si>
  <si>
    <t xml:space="preserve"> - Accantonamento a fondo rischi</t>
  </si>
  <si>
    <t xml:space="preserve"> 13)</t>
  </si>
  <si>
    <t>Altri accantonamenti</t>
  </si>
  <si>
    <t xml:space="preserve"> 14)</t>
  </si>
  <si>
    <t>Oneri diversi di gestione</t>
  </si>
  <si>
    <t>C</t>
  </si>
  <si>
    <t>PROVENTI E ONERI FINANZIARI</t>
  </si>
  <si>
    <t xml:space="preserve"> 15)</t>
  </si>
  <si>
    <t>Proventi da partecipazioni</t>
  </si>
  <si>
    <t xml:space="preserve"> 16)</t>
  </si>
  <si>
    <t>Altri proventi finanziari</t>
  </si>
  <si>
    <t xml:space="preserve"> 17)</t>
  </si>
  <si>
    <t>Interessi e altri oneri finanziari</t>
  </si>
  <si>
    <t>D</t>
  </si>
  <si>
    <t>E</t>
  </si>
  <si>
    <t>PROVENTI E ONERI STRAORDINARI</t>
  </si>
  <si>
    <t xml:space="preserve"> 20)</t>
  </si>
  <si>
    <t xml:space="preserve"> 21)</t>
  </si>
  <si>
    <t>Oneri</t>
  </si>
  <si>
    <t xml:space="preserve"> 22)</t>
  </si>
  <si>
    <t>RETT. DI VALORE DI ATTIVITA' FINANZIARIE</t>
  </si>
  <si>
    <t>AVANZO / DISAVANZO DI GESTIONE</t>
  </si>
  <si>
    <t xml:space="preserve"> - Ammortamento immob.immateriali</t>
  </si>
  <si>
    <t xml:space="preserve">Imposte dell'esercizio </t>
  </si>
  <si>
    <t xml:space="preserve"> - Ammortamento immob materiali</t>
  </si>
  <si>
    <t>Il bilancio triennale è stato effettuato in ragione delle seguenti variazioni:</t>
  </si>
  <si>
    <t>RICAVI</t>
  </si>
  <si>
    <t>C.D.I.</t>
  </si>
  <si>
    <t>COSTI</t>
  </si>
  <si>
    <t>R.S.A. "ISABELLA D'ESTE" E "LUIGI BIANCHI"</t>
  </si>
  <si>
    <t>IMPOSTE D'ESERCIZIO</t>
  </si>
  <si>
    <t>c)</t>
  </si>
  <si>
    <t xml:space="preserve"> - Altri accantonamenti </t>
  </si>
  <si>
    <t>FISIOTERAPIA</t>
  </si>
  <si>
    <t>S.A.D. e VOUCHER</t>
  </si>
  <si>
    <t>e)</t>
  </si>
  <si>
    <t>g)</t>
  </si>
  <si>
    <t>AREA INTEGRAZIONE SOCIALE</t>
  </si>
  <si>
    <t>AREA MINORI</t>
  </si>
  <si>
    <t>COMUNITA' ALLOGGIO HANDICAP</t>
  </si>
  <si>
    <t>PROVENTI AFFITTI E CONTRATTO DI SERVIZIO FARMACIE</t>
  </si>
  <si>
    <t>QUOTE FORFETTARIE SSN</t>
  </si>
  <si>
    <t>CONTRIBUTO PIANO DI ZONA</t>
  </si>
  <si>
    <t>CONTRIBUTO REGIONE LOMBARDIA EX-CIRCOLARE 4</t>
  </si>
  <si>
    <t>Centro Diurno Integrato</t>
  </si>
  <si>
    <t>Area Minori</t>
  </si>
  <si>
    <t>RSA "Isabella D'Este"</t>
  </si>
  <si>
    <t>RSA "Luigi Bianchi"</t>
  </si>
  <si>
    <t xml:space="preserve">      -</t>
  </si>
  <si>
    <t>R.S.A. "Luigi Bianchi"</t>
  </si>
  <si>
    <t xml:space="preserve">Area Minori </t>
  </si>
  <si>
    <t xml:space="preserve">Altri ricavi e proventi </t>
  </si>
  <si>
    <t>Ristorazione</t>
  </si>
  <si>
    <t>Servizio Trasporto Protetto</t>
  </si>
  <si>
    <t>-</t>
  </si>
  <si>
    <t>Costi comuni</t>
  </si>
  <si>
    <t>Compensi C.d.A.</t>
  </si>
  <si>
    <t>Compensi Collegio Revisori</t>
  </si>
  <si>
    <t>MARGINE OPERATIVO LORDO</t>
  </si>
  <si>
    <t>IRAP</t>
  </si>
  <si>
    <t>IRES</t>
  </si>
  <si>
    <t>Proventi</t>
  </si>
  <si>
    <t xml:space="preserve">Area Integrazione Sociale </t>
  </si>
  <si>
    <t>Studentato</t>
  </si>
  <si>
    <t>STUDENTATO</t>
  </si>
  <si>
    <t>Altri ricavi e proventi Contratto di Servizio e Affitti Farm.</t>
  </si>
  <si>
    <t xml:space="preserve">Comunità Alloggio Handicap Viale Gorizia </t>
  </si>
  <si>
    <t>i)</t>
  </si>
  <si>
    <r>
      <t xml:space="preserve">Per l'anno 2011 l' affitto della farmacia Gramsci è di 75.000 mentre la Farmacia Due Pini è pari ad euro 60.000 per un totale di </t>
    </r>
    <r>
      <rPr>
        <b/>
        <sz val="10"/>
        <rFont val="Arial"/>
        <family val="2"/>
      </rPr>
      <t>135.000,00</t>
    </r>
    <r>
      <rPr>
        <sz val="10"/>
        <rFont val="Arial"/>
        <family val="0"/>
      </rPr>
      <t xml:space="preserve"> e il contratto di servizio a </t>
    </r>
    <r>
      <rPr>
        <b/>
        <sz val="10"/>
        <rFont val="Arial"/>
        <family val="2"/>
      </rPr>
      <t>12.500,00</t>
    </r>
    <r>
      <rPr>
        <sz val="10"/>
        <rFont val="Arial"/>
        <family val="0"/>
      </rPr>
      <t xml:space="preserve">. </t>
    </r>
  </si>
  <si>
    <t>NOTE AL TRIENNALE  2012 - 2013 - 2014</t>
  </si>
  <si>
    <t>Integrazione ricavi per prestazioni socio sanitarie</t>
  </si>
  <si>
    <t>m)</t>
  </si>
  <si>
    <t>Prestazioni sanitarie ambulatoriali</t>
  </si>
  <si>
    <t xml:space="preserve"> Quota Fondo Regionale per lavori I.D'Este</t>
  </si>
  <si>
    <t>di cui: ricavi in conto esercizio</t>
  </si>
  <si>
    <t xml:space="preserve"> Quota Fondo Regionale per lavori L.Bianchi</t>
  </si>
  <si>
    <t>Fondo Sociale Regionale ex circolare 4</t>
  </si>
  <si>
    <t>Fondo Sanitario Regionale SO.SIA</t>
  </si>
  <si>
    <t xml:space="preserve">Quota Proventi Dormitorio a carico del Piano di Zona </t>
  </si>
  <si>
    <t>Comunità Alloggio Handicap</t>
  </si>
  <si>
    <t>Fondo Sanitario Regionale ex circolare 4</t>
  </si>
  <si>
    <t>Fondo Sanitario Regionale SI.DI.</t>
  </si>
  <si>
    <t>SAD, Voucher, Sostegno, Farmaci a domicilio</t>
  </si>
  <si>
    <t xml:space="preserve"> - Salari e stipendi, oneri sociali, t.f.r.</t>
  </si>
  <si>
    <t>C. A. H. Comunità Alloggio Handicap</t>
  </si>
  <si>
    <t xml:space="preserve">C. A. H. Comunità Alloggio Handicap </t>
  </si>
  <si>
    <t xml:space="preserve">Nessun aumento sia per il 2013 ed il 2014 </t>
  </si>
  <si>
    <t>Nessun aumento sia per il 2013 che per il 2014</t>
  </si>
  <si>
    <t>Nessun aumento per il 2013 e per il 2014.</t>
  </si>
  <si>
    <r>
      <t xml:space="preserve">Anno 2013  </t>
    </r>
    <r>
      <rPr>
        <b/>
        <sz val="10"/>
        <rFont val="Arial"/>
        <family val="2"/>
      </rPr>
      <t>230</t>
    </r>
    <r>
      <rPr>
        <sz val="10"/>
        <rFont val="Arial"/>
        <family val="2"/>
      </rPr>
      <t>.</t>
    </r>
    <r>
      <rPr>
        <b/>
        <sz val="10"/>
        <rFont val="Arial"/>
        <family val="2"/>
      </rPr>
      <t>000</t>
    </r>
    <r>
      <rPr>
        <sz val="10"/>
        <rFont val="Arial"/>
        <family val="2"/>
      </rPr>
      <t xml:space="preserve">   Anno 2014 </t>
    </r>
    <r>
      <rPr>
        <b/>
        <sz val="10"/>
        <rFont val="Arial"/>
        <family val="2"/>
      </rPr>
      <t>230.000</t>
    </r>
  </si>
  <si>
    <r>
      <t xml:space="preserve">Per gli anni 2013 e 2014 </t>
    </r>
    <r>
      <rPr>
        <b/>
        <sz val="10"/>
        <rFont val="Arial"/>
        <family val="2"/>
      </rPr>
      <t>NESSUN AUMENTO</t>
    </r>
  </si>
  <si>
    <t>Aumento per il 2013 del 2%. Nel 2014 nessun aumento.</t>
  </si>
  <si>
    <t>Invariato per gli anni 2013 e 2014.</t>
  </si>
  <si>
    <t xml:space="preserve">Costi del personale nessun aumeto per l'anno 2013 mentre per il 2014 aumento dell'1% </t>
  </si>
  <si>
    <t>Invariato il contributo per gli anni 2013 e 2014 Dormitorio.</t>
  </si>
  <si>
    <t>Nessun aumento per il 2013 e per il 2014</t>
  </si>
  <si>
    <t>Tasso di saturazione 94%</t>
  </si>
  <si>
    <t>Tassso di saturazione 100% sia per il 2013 che per il 2014.</t>
  </si>
  <si>
    <t>Riduzione 20.000 RSA "Este" per ricoveri non rimborsabili per gli anni 2013 e 2014 e di 10.000 per la RSA "Bianchi"</t>
  </si>
  <si>
    <t>Acquisti materie prime aumento del 1,7% sia per il 2013 che per il 2014.</t>
  </si>
  <si>
    <t>Compensi Amministratori e Collegio Revisori nessun aumento sia per il 2013 che per il 2014.</t>
  </si>
  <si>
    <t>Costi d'ammortamento aumento del 1,7% per il 2013 e niente per il 2014.</t>
  </si>
  <si>
    <t>Costi godimento di terzi aumento del 1,7% sia per il 2013 che per il 2014.</t>
  </si>
  <si>
    <t>Oneri diversi di gestione aumento del 1,7% sia per il 2013 che per il 2014.</t>
  </si>
  <si>
    <t>Tra i proventi da partecipazione troviamo gli utili delle Farmacie Mantovane Srl che sia per l'anno 2013 che per l'anno 2014 non è stato fatto nessun aumento.</t>
  </si>
  <si>
    <t>Tra gli altri proventi abbiamo stimato interessi attivi di conto corrente di tesoreria uguali sia per il 2013 che per il 2014.</t>
  </si>
  <si>
    <t>Tra gli interessi ed altri oneri finanziari abbiamo calcolato interessi passivi su mutui invariati sia per l'anno 2013 che per il 2014 poiché e' stato effettuato l'opzione del tasso d'interesse da variabile a fisso.</t>
  </si>
  <si>
    <r>
      <t xml:space="preserve">Per l'anno 2013 aumento di euro 2,5  tasso di saturazione 99% </t>
    </r>
    <r>
      <rPr>
        <b/>
        <sz val="10"/>
        <rFont val="Arial"/>
        <family val="2"/>
      </rPr>
      <t xml:space="preserve"> </t>
    </r>
  </si>
  <si>
    <t xml:space="preserve">Per l'anno 2014 aumento di euro 1,5 tasso di saturazione 99% </t>
  </si>
  <si>
    <t xml:space="preserve">Progetto Alzheimer 92.764,89 per il 2013, anno di chiusura del progetto. </t>
  </si>
  <si>
    <t xml:space="preserve">Locazione ambulatori Piazzale Gramsci 9.600 per il 2012, il 2013 ed  2014. In questi due ultimi esercizi abbiamo evidenziato separatamente il valore </t>
  </si>
  <si>
    <t xml:space="preserve">Costi per servizi aumento solo per RSA "Este" per il 2013 del 2,85% e per il 2014 del 1,2% . </t>
  </si>
  <si>
    <t xml:space="preserve">Per l'anno 2013 e 2014 aumento del 1%. </t>
  </si>
  <si>
    <t>Progetto Alzheimer e Distribuzione Farmaci a Domicilio</t>
  </si>
  <si>
    <t>Bilancio di Previsione Triennale  2013 - 2014 - 2015</t>
  </si>
  <si>
    <t xml:space="preserve"> Fondo Sanitario Regionale SO.SIA Este</t>
  </si>
  <si>
    <t xml:space="preserve"> Fondo Sanitario Regionale SO.SIA Bianchi</t>
  </si>
  <si>
    <t>Altri ricavi progetti attività Socio Assistenziali</t>
  </si>
  <si>
    <t>TOTALE VALORE DELLA PRODUZIONE</t>
  </si>
  <si>
    <t>TOTALE COSTI DELLA PRODUZIONE</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</si>
</sst>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_);\(#,##0\)"/>
    <numFmt numFmtId="171" formatCode="#,##0.0000000_);\(#,##0.0000000\)"/>
    <numFmt numFmtId="172" formatCode="00000"/>
  </numFmts>
  <fonts count="27">
    <font>
      <sz val="10"/>
      <name val="Arial"/>
      <family val="0"/>
    </font>
    <font>
      <sz val="10"/>
      <name val="Times New Roman"/>
      <family val="1"/>
    </font>
    <font>
      <sz val="18"/>
      <name val="Times New Roman"/>
      <family val="1"/>
    </font>
    <font>
      <sz val="12"/>
      <name val="Times New Roman"/>
      <family val="1"/>
    </font>
    <font>
      <sz val="12"/>
      <name val="Arial"/>
      <family val="0"/>
    </font>
    <font>
      <b/>
      <sz val="10"/>
      <name val="Arial"/>
      <family val="2"/>
    </font>
    <font>
      <b/>
      <u val="single"/>
      <sz val="10"/>
      <name val="Arial"/>
      <family val="2"/>
    </font>
    <font>
      <b/>
      <sz val="16"/>
      <name val="Times New Roman"/>
      <family val="1"/>
    </font>
    <font>
      <sz val="22"/>
      <name val="Times New Roman"/>
      <family val="1"/>
    </font>
    <font>
      <sz val="22"/>
      <name val="Swis721 Hv BT"/>
      <family val="0"/>
    </font>
    <font>
      <sz val="16"/>
      <name val="Times New Roman"/>
      <family val="1"/>
    </font>
    <font>
      <b/>
      <sz val="16"/>
      <color indexed="8"/>
      <name val="Times New Roman"/>
      <family val="1"/>
    </font>
    <font>
      <sz val="16"/>
      <name val="Arial"/>
      <family val="0"/>
    </font>
    <font>
      <sz val="16"/>
      <color indexed="8"/>
      <name val="Times New Roman"/>
      <family val="1"/>
    </font>
    <font>
      <b/>
      <i/>
      <sz val="16"/>
      <color indexed="8"/>
      <name val="Times New Roman"/>
      <family val="1"/>
    </font>
    <font>
      <i/>
      <sz val="16"/>
      <color indexed="8"/>
      <name val="Times New Roman"/>
      <family val="1"/>
    </font>
    <font>
      <i/>
      <sz val="16"/>
      <name val="Times New Roman"/>
      <family val="1"/>
    </font>
    <font>
      <i/>
      <sz val="16"/>
      <color indexed="9"/>
      <name val="Times New Roman"/>
      <family val="1"/>
    </font>
    <font>
      <b/>
      <i/>
      <sz val="16"/>
      <name val="Times New Roman"/>
      <family val="1"/>
    </font>
    <font>
      <b/>
      <sz val="18"/>
      <name val="Times New Roman"/>
      <family val="1"/>
    </font>
    <font>
      <i/>
      <sz val="12"/>
      <name val="Geneva"/>
      <family val="0"/>
    </font>
    <font>
      <i/>
      <sz val="12"/>
      <name val="Arial"/>
      <family val="2"/>
    </font>
    <font>
      <i/>
      <sz val="12"/>
      <name val="Geneve"/>
      <family val="0"/>
    </font>
    <font>
      <i/>
      <sz val="12"/>
      <name val="GeNE"/>
      <family val="0"/>
    </font>
    <font>
      <sz val="8"/>
      <name val="Tahoma"/>
      <family val="0"/>
    </font>
    <font>
      <b/>
      <sz val="8"/>
      <name val="Tahoma"/>
      <family val="0"/>
    </font>
    <font>
      <b/>
      <sz val="8"/>
      <name val="Arial"/>
      <family val="2"/>
    </font>
  </fonts>
  <fills count="7">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s>
  <borders count="31">
    <border>
      <left/>
      <right/>
      <top/>
      <bottom/>
      <diagonal/>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right style="thin"/>
      <top style="thin"/>
      <bottom>
        <color indexed="63"/>
      </bottom>
    </border>
    <border>
      <left>
        <color indexed="63"/>
      </left>
      <right style="thin">
        <color indexed="8"/>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color indexed="8"/>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color indexed="63"/>
      </top>
      <bottom>
        <color indexed="63"/>
      </bottom>
    </border>
    <border>
      <left>
        <color indexed="63"/>
      </left>
      <right style="thin"/>
      <top style="thin">
        <color indexed="8"/>
      </top>
      <bottom style="thin"/>
    </border>
    <border>
      <left style="thin">
        <color indexed="8"/>
      </left>
      <right style="thin">
        <color indexed="8"/>
      </right>
      <top style="thin"/>
      <bottom style="thin"/>
    </border>
    <border>
      <left style="thin">
        <color indexed="8"/>
      </left>
      <right style="thin">
        <color indexed="8"/>
      </right>
      <top>
        <color indexed="63"/>
      </top>
      <bottom style="thin"/>
    </border>
    <border>
      <left style="thin">
        <color indexed="8"/>
      </left>
      <right style="thin"/>
      <top style="thin"/>
      <bottom style="thin"/>
    </border>
    <border>
      <left>
        <color indexed="63"/>
      </left>
      <right>
        <color indexed="63"/>
      </right>
      <top style="thin"/>
      <bottom style="thin"/>
    </border>
    <border>
      <left style="thin">
        <color indexed="8"/>
      </left>
      <right style="thin"/>
      <top>
        <color indexed="63"/>
      </top>
      <bottom style="thin"/>
    </border>
    <border>
      <left style="thin"/>
      <right style="thin">
        <color indexed="8"/>
      </right>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color indexed="63"/>
      </right>
      <top style="thin"/>
      <bottom style="thin"/>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211">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0" fontId="4" fillId="0" borderId="0" xfId="0" applyFont="1" applyAlignment="1">
      <alignment/>
    </xf>
    <xf numFmtId="0" fontId="0" fillId="0" borderId="0" xfId="0" applyAlignment="1">
      <alignment horizontal="center"/>
    </xf>
    <xf numFmtId="0" fontId="1" fillId="0" borderId="0" xfId="0" applyFont="1" applyAlignment="1">
      <alignment horizontal="center"/>
    </xf>
    <xf numFmtId="0" fontId="1" fillId="0" borderId="0" xfId="0" applyFont="1" applyAlignment="1">
      <alignment/>
    </xf>
    <xf numFmtId="0" fontId="3" fillId="0" borderId="0" xfId="0" applyFont="1" applyAlignment="1">
      <alignment/>
    </xf>
    <xf numFmtId="0" fontId="0" fillId="0" borderId="0" xfId="0" applyAlignment="1">
      <alignment/>
    </xf>
    <xf numFmtId="0" fontId="0" fillId="0" borderId="0" xfId="0" applyAlignment="1">
      <alignment horizontal="justify" vertical="justify" wrapText="1"/>
    </xf>
    <xf numFmtId="0" fontId="5" fillId="0" borderId="0" xfId="0" applyFont="1" applyAlignment="1">
      <alignment horizontal="justify" vertical="justify" wrapText="1"/>
    </xf>
    <xf numFmtId="0" fontId="5" fillId="0" borderId="0" xfId="0" applyFont="1" applyAlignment="1">
      <alignment horizontal="center" vertical="justify" wrapText="1"/>
    </xf>
    <xf numFmtId="0" fontId="6" fillId="0" borderId="0" xfId="0" applyFont="1" applyAlignment="1">
      <alignment horizontal="center" vertical="justify" wrapText="1"/>
    </xf>
    <xf numFmtId="0" fontId="0" fillId="0" borderId="0" xfId="0" applyAlignment="1">
      <alignment horizontal="center" vertical="justify" wrapText="1"/>
    </xf>
    <xf numFmtId="0" fontId="0" fillId="0" borderId="0" xfId="0" applyFont="1" applyAlignment="1">
      <alignment horizontal="justify" vertical="justify" wrapText="1"/>
    </xf>
    <xf numFmtId="4" fontId="7" fillId="0" borderId="1" xfId="0" applyNumberFormat="1" applyFont="1" applyFill="1" applyBorder="1" applyAlignment="1">
      <alignment/>
    </xf>
    <xf numFmtId="0" fontId="10" fillId="0" borderId="0" xfId="0" applyFont="1" applyAlignment="1">
      <alignment/>
    </xf>
    <xf numFmtId="0" fontId="7" fillId="2" borderId="2" xfId="0" applyFont="1" applyFill="1" applyBorder="1" applyAlignment="1">
      <alignment horizontal="center"/>
    </xf>
    <xf numFmtId="0" fontId="7" fillId="2" borderId="3" xfId="0" applyFont="1" applyFill="1" applyBorder="1" applyAlignment="1">
      <alignment horizontal="center"/>
    </xf>
    <xf numFmtId="170" fontId="11" fillId="3" borderId="3" xfId="0" applyNumberFormat="1" applyFont="1" applyFill="1" applyBorder="1" applyAlignment="1" applyProtection="1">
      <alignment horizontal="center" vertical="center"/>
      <protection/>
    </xf>
    <xf numFmtId="0" fontId="10" fillId="2" borderId="4" xfId="0" applyFont="1" applyFill="1" applyBorder="1" applyAlignment="1">
      <alignment/>
    </xf>
    <xf numFmtId="0" fontId="10" fillId="2" borderId="3" xfId="0" applyFont="1" applyFill="1" applyBorder="1" applyAlignment="1">
      <alignment/>
    </xf>
    <xf numFmtId="170" fontId="11" fillId="3" borderId="2" xfId="0" applyNumberFormat="1" applyFont="1" applyFill="1" applyBorder="1" applyAlignment="1" applyProtection="1">
      <alignment horizontal="center" vertical="center"/>
      <protection/>
    </xf>
    <xf numFmtId="0" fontId="7" fillId="2" borderId="1" xfId="0" applyFont="1" applyFill="1" applyBorder="1" applyAlignment="1">
      <alignment horizontal="center"/>
    </xf>
    <xf numFmtId="0" fontId="12" fillId="0" borderId="0" xfId="0" applyFont="1" applyAlignment="1">
      <alignment/>
    </xf>
    <xf numFmtId="170" fontId="11" fillId="3" borderId="5" xfId="0" applyNumberFormat="1" applyFont="1" applyFill="1" applyBorder="1" applyAlignment="1" applyProtection="1">
      <alignment horizontal="center" vertical="center"/>
      <protection/>
    </xf>
    <xf numFmtId="170" fontId="11" fillId="3" borderId="6" xfId="0" applyNumberFormat="1" applyFont="1" applyFill="1" applyBorder="1" applyAlignment="1" applyProtection="1">
      <alignment vertical="center"/>
      <protection/>
    </xf>
    <xf numFmtId="0" fontId="13" fillId="3" borderId="6" xfId="0" applyFont="1" applyFill="1" applyBorder="1" applyAlignment="1" applyProtection="1">
      <alignment vertical="center"/>
      <protection/>
    </xf>
    <xf numFmtId="170" fontId="13" fillId="3" borderId="7" xfId="0" applyNumberFormat="1" applyFont="1" applyFill="1" applyBorder="1" applyAlignment="1" applyProtection="1">
      <alignment vertical="center"/>
      <protection/>
    </xf>
    <xf numFmtId="170" fontId="13" fillId="4" borderId="8" xfId="0" applyNumberFormat="1" applyFont="1" applyFill="1" applyBorder="1" applyAlignment="1" applyProtection="1">
      <alignment/>
      <protection/>
    </xf>
    <xf numFmtId="170" fontId="13" fillId="4" borderId="8" xfId="0" applyNumberFormat="1" applyFont="1" applyFill="1" applyBorder="1" applyAlignment="1" applyProtection="1">
      <alignment/>
      <protection/>
    </xf>
    <xf numFmtId="170" fontId="13" fillId="4" borderId="9" xfId="0" applyNumberFormat="1" applyFont="1" applyFill="1" applyBorder="1" applyAlignment="1" applyProtection="1">
      <alignment/>
      <protection/>
    </xf>
    <xf numFmtId="170" fontId="13" fillId="4" borderId="10" xfId="0" applyNumberFormat="1" applyFont="1" applyFill="1" applyBorder="1" applyAlignment="1" applyProtection="1">
      <alignment/>
      <protection/>
    </xf>
    <xf numFmtId="170" fontId="13" fillId="4" borderId="11" xfId="0" applyNumberFormat="1" applyFont="1" applyFill="1" applyBorder="1" applyAlignment="1" applyProtection="1">
      <alignment/>
      <protection/>
    </xf>
    <xf numFmtId="170" fontId="13" fillId="4" borderId="0" xfId="0" applyNumberFormat="1" applyFont="1" applyFill="1" applyBorder="1" applyAlignment="1" applyProtection="1">
      <alignment/>
      <protection/>
    </xf>
    <xf numFmtId="0" fontId="10" fillId="0" borderId="12" xfId="0" applyFont="1" applyBorder="1" applyAlignment="1">
      <alignment/>
    </xf>
    <xf numFmtId="0" fontId="10" fillId="0" borderId="10" xfId="0" applyFont="1" applyBorder="1" applyAlignment="1">
      <alignment/>
    </xf>
    <xf numFmtId="170" fontId="11" fillId="0" borderId="13" xfId="0" applyNumberFormat="1" applyFont="1" applyFill="1" applyBorder="1" applyAlignment="1" applyProtection="1">
      <alignment horizontal="center" vertical="center"/>
      <protection/>
    </xf>
    <xf numFmtId="170" fontId="11" fillId="0" borderId="0" xfId="0" applyNumberFormat="1" applyFont="1" applyFill="1" applyBorder="1" applyAlignment="1" applyProtection="1">
      <alignment vertical="center"/>
      <protection/>
    </xf>
    <xf numFmtId="0" fontId="13" fillId="0" borderId="0" xfId="0" applyFont="1" applyFill="1" applyBorder="1" applyAlignment="1" applyProtection="1">
      <alignment vertical="center"/>
      <protection/>
    </xf>
    <xf numFmtId="170" fontId="13" fillId="0" borderId="0" xfId="0" applyNumberFormat="1" applyFont="1" applyFill="1" applyBorder="1" applyAlignment="1" applyProtection="1">
      <alignment vertical="center"/>
      <protection/>
    </xf>
    <xf numFmtId="170" fontId="13" fillId="0" borderId="11" xfId="0" applyNumberFormat="1" applyFont="1" applyFill="1" applyBorder="1" applyAlignment="1" applyProtection="1">
      <alignment/>
      <protection/>
    </xf>
    <xf numFmtId="170" fontId="13" fillId="0" borderId="8" xfId="0" applyNumberFormat="1" applyFont="1" applyFill="1" applyBorder="1" applyAlignment="1" applyProtection="1">
      <alignment/>
      <protection/>
    </xf>
    <xf numFmtId="170" fontId="13" fillId="0" borderId="9" xfId="0" applyNumberFormat="1" applyFont="1" applyFill="1" applyBorder="1" applyAlignment="1" applyProtection="1">
      <alignment/>
      <protection/>
    </xf>
    <xf numFmtId="170" fontId="13" fillId="0" borderId="14" xfId="0" applyNumberFormat="1" applyFont="1" applyFill="1" applyBorder="1" applyAlignment="1" applyProtection="1">
      <alignment/>
      <protection/>
    </xf>
    <xf numFmtId="170" fontId="13" fillId="0" borderId="11" xfId="0" applyNumberFormat="1" applyFont="1" applyFill="1" applyBorder="1" applyAlignment="1" applyProtection="1">
      <alignment/>
      <protection/>
    </xf>
    <xf numFmtId="170" fontId="13" fillId="0" borderId="0" xfId="0" applyNumberFormat="1" applyFont="1" applyFill="1" applyBorder="1" applyAlignment="1" applyProtection="1">
      <alignment/>
      <protection/>
    </xf>
    <xf numFmtId="0" fontId="10" fillId="0" borderId="12" xfId="0" applyFont="1" applyFill="1" applyBorder="1" applyAlignment="1">
      <alignment/>
    </xf>
    <xf numFmtId="0" fontId="10" fillId="0" borderId="10" xfId="0" applyFont="1" applyFill="1" applyBorder="1" applyAlignment="1">
      <alignment/>
    </xf>
    <xf numFmtId="0" fontId="12" fillId="0" borderId="0" xfId="0" applyFont="1" applyFill="1" applyAlignment="1">
      <alignment/>
    </xf>
    <xf numFmtId="170" fontId="14" fillId="4" borderId="0" xfId="0" applyNumberFormat="1" applyFont="1" applyFill="1" applyBorder="1" applyAlignment="1" applyProtection="1">
      <alignment/>
      <protection/>
    </xf>
    <xf numFmtId="0" fontId="13" fillId="4" borderId="0" xfId="0" applyFont="1" applyFill="1" applyBorder="1" applyAlignment="1" applyProtection="1">
      <alignment/>
      <protection/>
    </xf>
    <xf numFmtId="170" fontId="13" fillId="4" borderId="15" xfId="0" applyNumberFormat="1" applyFont="1" applyFill="1" applyBorder="1" applyAlignment="1" applyProtection="1">
      <alignment/>
      <protection/>
    </xf>
    <xf numFmtId="170" fontId="13" fillId="4" borderId="2" xfId="0" applyNumberFormat="1" applyFont="1" applyFill="1" applyBorder="1" applyAlignment="1" applyProtection="1">
      <alignment/>
      <protection/>
    </xf>
    <xf numFmtId="170" fontId="13" fillId="4" borderId="0" xfId="0" applyNumberFormat="1" applyFont="1" applyFill="1" applyBorder="1" applyAlignment="1" applyProtection="1">
      <alignment horizontal="center"/>
      <protection/>
    </xf>
    <xf numFmtId="170" fontId="13" fillId="4" borderId="16" xfId="0" applyNumberFormat="1" applyFont="1" applyFill="1" applyBorder="1" applyAlignment="1" applyProtection="1">
      <alignment/>
      <protection/>
    </xf>
    <xf numFmtId="0" fontId="13" fillId="4" borderId="16" xfId="0" applyFont="1" applyFill="1" applyBorder="1" applyAlignment="1" applyProtection="1">
      <alignment/>
      <protection/>
    </xf>
    <xf numFmtId="170" fontId="13" fillId="4" borderId="17" xfId="0" applyNumberFormat="1" applyFont="1" applyFill="1" applyBorder="1" applyAlignment="1" applyProtection="1">
      <alignment/>
      <protection/>
    </xf>
    <xf numFmtId="170" fontId="13" fillId="4" borderId="1" xfId="0" applyNumberFormat="1" applyFont="1" applyFill="1" applyBorder="1" applyAlignment="1" applyProtection="1">
      <alignment/>
      <protection/>
    </xf>
    <xf numFmtId="170" fontId="13" fillId="4" borderId="1" xfId="0" applyNumberFormat="1" applyFont="1" applyFill="1" applyBorder="1" applyAlignment="1" applyProtection="1">
      <alignment/>
      <protection/>
    </xf>
    <xf numFmtId="170" fontId="13" fillId="4" borderId="5" xfId="0" applyNumberFormat="1" applyFont="1" applyFill="1" applyBorder="1" applyAlignment="1" applyProtection="1">
      <alignment/>
      <protection/>
    </xf>
    <xf numFmtId="170" fontId="13" fillId="4" borderId="18" xfId="0" applyNumberFormat="1" applyFont="1" applyFill="1" applyBorder="1" applyAlignment="1" applyProtection="1">
      <alignment/>
      <protection/>
    </xf>
    <xf numFmtId="170" fontId="13" fillId="4" borderId="18" xfId="0" applyNumberFormat="1" applyFont="1" applyFill="1" applyBorder="1" applyAlignment="1" applyProtection="1">
      <alignment/>
      <protection/>
    </xf>
    <xf numFmtId="170" fontId="13" fillId="4" borderId="19" xfId="0" applyNumberFormat="1" applyFont="1" applyFill="1" applyBorder="1" applyAlignment="1" applyProtection="1">
      <alignment/>
      <protection/>
    </xf>
    <xf numFmtId="0" fontId="10" fillId="0" borderId="16" xfId="0" applyFont="1" applyBorder="1" applyAlignment="1">
      <alignment/>
    </xf>
    <xf numFmtId="170" fontId="13" fillId="4" borderId="20" xfId="0" applyNumberFormat="1" applyFont="1" applyFill="1" applyBorder="1" applyAlignment="1" applyProtection="1">
      <alignment/>
      <protection/>
    </xf>
    <xf numFmtId="0" fontId="10" fillId="0" borderId="1" xfId="0" applyFont="1" applyBorder="1" applyAlignment="1">
      <alignment/>
    </xf>
    <xf numFmtId="0" fontId="10" fillId="0" borderId="1" xfId="0" applyFont="1" applyBorder="1" applyAlignment="1">
      <alignment horizontal="right"/>
    </xf>
    <xf numFmtId="170" fontId="13" fillId="0" borderId="1" xfId="0" applyNumberFormat="1" applyFont="1" applyFill="1" applyBorder="1" applyAlignment="1" applyProtection="1">
      <alignment/>
      <protection/>
    </xf>
    <xf numFmtId="170" fontId="14" fillId="4" borderId="16" xfId="0" applyNumberFormat="1" applyFont="1" applyFill="1" applyBorder="1" applyAlignment="1" applyProtection="1">
      <alignment/>
      <protection/>
    </xf>
    <xf numFmtId="170" fontId="13" fillId="4" borderId="21" xfId="0" applyNumberFormat="1" applyFont="1" applyFill="1" applyBorder="1" applyAlignment="1" applyProtection="1">
      <alignment/>
      <protection/>
    </xf>
    <xf numFmtId="170" fontId="13" fillId="4" borderId="21" xfId="0" applyNumberFormat="1" applyFont="1" applyFill="1" applyBorder="1" applyAlignment="1" applyProtection="1">
      <alignment/>
      <protection/>
    </xf>
    <xf numFmtId="170" fontId="13" fillId="4" borderId="22" xfId="0" applyNumberFormat="1" applyFont="1" applyFill="1" applyBorder="1" applyAlignment="1" applyProtection="1">
      <alignment/>
      <protection/>
    </xf>
    <xf numFmtId="170" fontId="13" fillId="4" borderId="23" xfId="0" applyNumberFormat="1" applyFont="1" applyFill="1" applyBorder="1" applyAlignment="1" applyProtection="1">
      <alignment/>
      <protection/>
    </xf>
    <xf numFmtId="170" fontId="13" fillId="4" borderId="24" xfId="0" applyNumberFormat="1" applyFont="1" applyFill="1" applyBorder="1" applyAlignment="1" applyProtection="1">
      <alignment/>
      <protection/>
    </xf>
    <xf numFmtId="170" fontId="13" fillId="4" borderId="22" xfId="0" applyNumberFormat="1" applyFont="1" applyFill="1" applyBorder="1" applyAlignment="1" applyProtection="1">
      <alignment/>
      <protection/>
    </xf>
    <xf numFmtId="170" fontId="13" fillId="4" borderId="25" xfId="0" applyNumberFormat="1" applyFont="1" applyFill="1" applyBorder="1" applyAlignment="1" applyProtection="1">
      <alignment/>
      <protection/>
    </xf>
    <xf numFmtId="170" fontId="15" fillId="4" borderId="0" xfId="0" applyNumberFormat="1" applyFont="1" applyFill="1" applyBorder="1" applyAlignment="1" applyProtection="1">
      <alignment horizontal="center"/>
      <protection/>
    </xf>
    <xf numFmtId="170" fontId="15" fillId="4" borderId="0" xfId="0" applyNumberFormat="1" applyFont="1" applyFill="1" applyAlignment="1" applyProtection="1">
      <alignment/>
      <protection/>
    </xf>
    <xf numFmtId="0" fontId="13" fillId="4" borderId="0" xfId="0" applyFont="1" applyFill="1" applyAlignment="1" applyProtection="1">
      <alignment/>
      <protection/>
    </xf>
    <xf numFmtId="170" fontId="13" fillId="4" borderId="0" xfId="0" applyNumberFormat="1" applyFont="1" applyFill="1" applyAlignment="1" applyProtection="1">
      <alignment/>
      <protection/>
    </xf>
    <xf numFmtId="41" fontId="10" fillId="0" borderId="25" xfId="16" applyFont="1" applyBorder="1" applyAlignment="1">
      <alignment horizontal="right"/>
    </xf>
    <xf numFmtId="0" fontId="10" fillId="0" borderId="24" xfId="0" applyFont="1" applyBorder="1" applyAlignment="1">
      <alignment/>
    </xf>
    <xf numFmtId="170" fontId="13" fillId="4" borderId="14" xfId="0" applyNumberFormat="1" applyFont="1" applyFill="1" applyBorder="1" applyAlignment="1" applyProtection="1">
      <alignment/>
      <protection/>
    </xf>
    <xf numFmtId="170" fontId="13" fillId="4" borderId="14" xfId="0" applyNumberFormat="1" applyFont="1" applyFill="1" applyBorder="1" applyAlignment="1" applyProtection="1">
      <alignment/>
      <protection/>
    </xf>
    <xf numFmtId="170" fontId="13" fillId="4" borderId="16" xfId="0" applyNumberFormat="1" applyFont="1" applyFill="1" applyBorder="1" applyAlignment="1" applyProtection="1">
      <alignment/>
      <protection/>
    </xf>
    <xf numFmtId="170" fontId="13" fillId="4" borderId="24" xfId="0" applyNumberFormat="1" applyFont="1" applyFill="1" applyBorder="1" applyAlignment="1" applyProtection="1">
      <alignment horizontal="center"/>
      <protection/>
    </xf>
    <xf numFmtId="170" fontId="13" fillId="4" borderId="0" xfId="0" applyNumberFormat="1" applyFont="1" applyFill="1" applyBorder="1" applyAlignment="1" applyProtection="1">
      <alignment/>
      <protection/>
    </xf>
    <xf numFmtId="41" fontId="10" fillId="0" borderId="19" xfId="16" applyFont="1" applyBorder="1" applyAlignment="1">
      <alignment horizontal="right"/>
    </xf>
    <xf numFmtId="170" fontId="13" fillId="4" borderId="13" xfId="0" applyNumberFormat="1" applyFont="1" applyFill="1" applyBorder="1" applyAlignment="1" applyProtection="1">
      <alignment/>
      <protection/>
    </xf>
    <xf numFmtId="170" fontId="13" fillId="4" borderId="12" xfId="0" applyNumberFormat="1" applyFont="1" applyFill="1" applyBorder="1" applyAlignment="1" applyProtection="1">
      <alignment/>
      <protection/>
    </xf>
    <xf numFmtId="170" fontId="7" fillId="0" borderId="1" xfId="0" applyNumberFormat="1" applyFont="1" applyFill="1" applyBorder="1" applyAlignment="1">
      <alignment/>
    </xf>
    <xf numFmtId="0" fontId="7" fillId="0" borderId="16" xfId="0" applyFont="1" applyBorder="1" applyAlignment="1">
      <alignment/>
    </xf>
    <xf numFmtId="170" fontId="11" fillId="5" borderId="10" xfId="0" applyNumberFormat="1" applyFont="1" applyFill="1" applyBorder="1" applyAlignment="1" applyProtection="1">
      <alignment/>
      <protection/>
    </xf>
    <xf numFmtId="170" fontId="11" fillId="5" borderId="10" xfId="0" applyNumberFormat="1" applyFont="1" applyFill="1" applyBorder="1" applyAlignment="1" applyProtection="1">
      <alignment/>
      <protection/>
    </xf>
    <xf numFmtId="170" fontId="13" fillId="0" borderId="13" xfId="0" applyNumberFormat="1" applyFont="1" applyFill="1" applyBorder="1" applyAlignment="1" applyProtection="1">
      <alignment/>
      <protection/>
    </xf>
    <xf numFmtId="0" fontId="10" fillId="0" borderId="0" xfId="0" applyFont="1" applyFill="1" applyBorder="1" applyAlignment="1">
      <alignment/>
    </xf>
    <xf numFmtId="0" fontId="7" fillId="0" borderId="0" xfId="0" applyFont="1" applyFill="1" applyBorder="1" applyAlignment="1">
      <alignment/>
    </xf>
    <xf numFmtId="170" fontId="11" fillId="0" borderId="0" xfId="0" applyNumberFormat="1" applyFont="1" applyFill="1" applyBorder="1" applyAlignment="1" applyProtection="1">
      <alignment/>
      <protection/>
    </xf>
    <xf numFmtId="170" fontId="11" fillId="0" borderId="0" xfId="0" applyNumberFormat="1" applyFont="1" applyFill="1" applyBorder="1" applyAlignment="1" applyProtection="1">
      <alignment/>
      <protection/>
    </xf>
    <xf numFmtId="170" fontId="11" fillId="3" borderId="24" xfId="0" applyNumberFormat="1" applyFont="1" applyFill="1" applyBorder="1" applyAlignment="1" applyProtection="1">
      <alignment vertical="center"/>
      <protection/>
    </xf>
    <xf numFmtId="0" fontId="13" fillId="3" borderId="24" xfId="0" applyFont="1" applyFill="1" applyBorder="1" applyAlignment="1" applyProtection="1">
      <alignment vertical="center"/>
      <protection/>
    </xf>
    <xf numFmtId="170" fontId="13" fillId="3" borderId="24" xfId="0" applyNumberFormat="1" applyFont="1" applyFill="1" applyBorder="1" applyAlignment="1" applyProtection="1">
      <alignment vertical="center"/>
      <protection/>
    </xf>
    <xf numFmtId="170" fontId="13" fillId="0" borderId="14" xfId="0" applyNumberFormat="1" applyFont="1" applyFill="1" applyBorder="1" applyAlignment="1" applyProtection="1">
      <alignment/>
      <protection/>
    </xf>
    <xf numFmtId="170" fontId="13" fillId="0" borderId="19" xfId="0" applyNumberFormat="1" applyFont="1" applyFill="1" applyBorder="1" applyAlignment="1" applyProtection="1">
      <alignment/>
      <protection/>
    </xf>
    <xf numFmtId="170" fontId="13" fillId="0" borderId="10" xfId="0" applyNumberFormat="1" applyFont="1" applyFill="1" applyBorder="1" applyAlignment="1" applyProtection="1">
      <alignment/>
      <protection/>
    </xf>
    <xf numFmtId="3" fontId="12" fillId="0" borderId="1" xfId="0" applyNumberFormat="1" applyFont="1" applyBorder="1" applyAlignment="1">
      <alignment/>
    </xf>
    <xf numFmtId="170" fontId="13" fillId="0" borderId="4" xfId="0" applyNumberFormat="1" applyFont="1" applyFill="1" applyBorder="1" applyAlignment="1" applyProtection="1">
      <alignment/>
      <protection/>
    </xf>
    <xf numFmtId="3" fontId="12" fillId="0" borderId="1" xfId="0" applyNumberFormat="1" applyFont="1" applyFill="1" applyBorder="1" applyAlignment="1">
      <alignment/>
    </xf>
    <xf numFmtId="170" fontId="13" fillId="4" borderId="26" xfId="0" applyNumberFormat="1" applyFont="1" applyFill="1" applyBorder="1" applyAlignment="1" applyProtection="1">
      <alignment/>
      <protection/>
    </xf>
    <xf numFmtId="170" fontId="13" fillId="0" borderId="2" xfId="0" applyNumberFormat="1" applyFont="1" applyFill="1" applyBorder="1" applyAlignment="1" applyProtection="1">
      <alignment/>
      <protection/>
    </xf>
    <xf numFmtId="170" fontId="13" fillId="0" borderId="2" xfId="0" applyNumberFormat="1" applyFont="1" applyFill="1" applyBorder="1" applyAlignment="1" applyProtection="1">
      <alignment/>
      <protection/>
    </xf>
    <xf numFmtId="170" fontId="13" fillId="4" borderId="27" xfId="0" applyNumberFormat="1" applyFont="1" applyFill="1" applyBorder="1" applyAlignment="1" applyProtection="1">
      <alignment/>
      <protection/>
    </xf>
    <xf numFmtId="170" fontId="13" fillId="4" borderId="3" xfId="0" applyNumberFormat="1" applyFont="1" applyFill="1" applyBorder="1" applyAlignment="1" applyProtection="1">
      <alignment/>
      <protection/>
    </xf>
    <xf numFmtId="0" fontId="10" fillId="0" borderId="1" xfId="0" applyFont="1" applyBorder="1" applyAlignment="1">
      <alignment/>
    </xf>
    <xf numFmtId="170" fontId="13" fillId="4" borderId="28" xfId="0" applyNumberFormat="1" applyFont="1" applyFill="1" applyBorder="1" applyAlignment="1" applyProtection="1">
      <alignment/>
      <protection/>
    </xf>
    <xf numFmtId="0" fontId="10" fillId="0" borderId="16" xfId="0" applyFont="1" applyBorder="1" applyAlignment="1">
      <alignment/>
    </xf>
    <xf numFmtId="170" fontId="13" fillId="0" borderId="22" xfId="0" applyNumberFormat="1" applyFont="1" applyFill="1" applyBorder="1" applyAlignment="1" applyProtection="1">
      <alignment/>
      <protection/>
    </xf>
    <xf numFmtId="0" fontId="15" fillId="4" borderId="16" xfId="0" applyFont="1" applyFill="1" applyBorder="1" applyAlignment="1" applyProtection="1">
      <alignment/>
      <protection/>
    </xf>
    <xf numFmtId="0" fontId="16" fillId="0" borderId="16" xfId="0" applyFont="1" applyBorder="1" applyAlignment="1">
      <alignment/>
    </xf>
    <xf numFmtId="170" fontId="15" fillId="4" borderId="16" xfId="0" applyNumberFormat="1" applyFont="1" applyFill="1" applyBorder="1" applyAlignment="1" applyProtection="1">
      <alignment/>
      <protection/>
    </xf>
    <xf numFmtId="170" fontId="13" fillId="0" borderId="22" xfId="0" applyNumberFormat="1" applyFont="1" applyFill="1" applyBorder="1" applyAlignment="1" applyProtection="1">
      <alignment/>
      <protection/>
    </xf>
    <xf numFmtId="170" fontId="11" fillId="0" borderId="21" xfId="0" applyNumberFormat="1" applyFont="1" applyFill="1" applyBorder="1" applyAlignment="1" applyProtection="1">
      <alignment/>
      <protection/>
    </xf>
    <xf numFmtId="41" fontId="10" fillId="0" borderId="24" xfId="16" applyFont="1" applyBorder="1" applyAlignment="1">
      <alignment/>
    </xf>
    <xf numFmtId="170" fontId="13" fillId="4" borderId="29" xfId="0" applyNumberFormat="1" applyFont="1" applyFill="1" applyBorder="1" applyAlignment="1" applyProtection="1">
      <alignment/>
      <protection/>
    </xf>
    <xf numFmtId="171" fontId="13" fillId="4" borderId="16" xfId="0" applyNumberFormat="1" applyFont="1" applyFill="1" applyBorder="1" applyAlignment="1" applyProtection="1">
      <alignment/>
      <protection/>
    </xf>
    <xf numFmtId="41" fontId="10" fillId="0" borderId="25" xfId="16" applyFont="1" applyFill="1" applyBorder="1" applyAlignment="1">
      <alignment/>
    </xf>
    <xf numFmtId="41" fontId="10" fillId="0" borderId="25" xfId="16" applyFont="1" applyFill="1" applyBorder="1" applyAlignment="1">
      <alignment/>
    </xf>
    <xf numFmtId="41" fontId="10" fillId="0" borderId="2" xfId="16" applyFont="1" applyFill="1" applyBorder="1" applyAlignment="1">
      <alignment/>
    </xf>
    <xf numFmtId="170" fontId="13" fillId="0" borderId="28" xfId="0" applyNumberFormat="1" applyFont="1" applyFill="1" applyBorder="1" applyAlignment="1" applyProtection="1">
      <alignment/>
      <protection/>
    </xf>
    <xf numFmtId="0" fontId="13" fillId="4" borderId="18" xfId="0" applyFont="1" applyFill="1" applyBorder="1" applyAlignment="1" applyProtection="1">
      <alignment/>
      <protection/>
    </xf>
    <xf numFmtId="0" fontId="10" fillId="0" borderId="0" xfId="0" applyFont="1" applyBorder="1" applyAlignment="1">
      <alignment/>
    </xf>
    <xf numFmtId="170" fontId="15" fillId="4" borderId="0" xfId="0" applyNumberFormat="1" applyFont="1" applyFill="1" applyBorder="1" applyAlignment="1" applyProtection="1">
      <alignment/>
      <protection/>
    </xf>
    <xf numFmtId="0" fontId="13" fillId="4" borderId="1" xfId="0" applyFont="1" applyFill="1" applyBorder="1" applyAlignment="1" applyProtection="1">
      <alignment/>
      <protection/>
    </xf>
    <xf numFmtId="0" fontId="15" fillId="4" borderId="18" xfId="0" applyFont="1" applyFill="1" applyBorder="1" applyAlignment="1" applyProtection="1">
      <alignment/>
      <protection/>
    </xf>
    <xf numFmtId="0" fontId="16" fillId="0" borderId="1" xfId="0" applyFont="1" applyBorder="1" applyAlignment="1">
      <alignment/>
    </xf>
    <xf numFmtId="170" fontId="17" fillId="4" borderId="1" xfId="0" applyNumberFormat="1" applyFont="1" applyFill="1" applyBorder="1" applyAlignment="1" applyProtection="1">
      <alignment/>
      <protection/>
    </xf>
    <xf numFmtId="170" fontId="13" fillId="4" borderId="4" xfId="0" applyNumberFormat="1" applyFont="1" applyFill="1" applyBorder="1" applyAlignment="1" applyProtection="1">
      <alignment/>
      <protection/>
    </xf>
    <xf numFmtId="0" fontId="14" fillId="4" borderId="16" xfId="0" applyFont="1" applyFill="1" applyBorder="1" applyAlignment="1" applyProtection="1">
      <alignment/>
      <protection/>
    </xf>
    <xf numFmtId="0" fontId="18" fillId="0" borderId="16" xfId="0" applyFont="1" applyBorder="1" applyAlignment="1">
      <alignment/>
    </xf>
    <xf numFmtId="0" fontId="14" fillId="4" borderId="18" xfId="0" applyFont="1" applyFill="1" applyBorder="1" applyAlignment="1" applyProtection="1">
      <alignment/>
      <protection/>
    </xf>
    <xf numFmtId="0" fontId="18" fillId="0" borderId="1" xfId="0" applyFont="1" applyBorder="1" applyAlignment="1">
      <alignment/>
    </xf>
    <xf numFmtId="170" fontId="14" fillId="4" borderId="1" xfId="0" applyNumberFormat="1" applyFont="1" applyFill="1" applyBorder="1" applyAlignment="1" applyProtection="1">
      <alignment/>
      <protection/>
    </xf>
    <xf numFmtId="170" fontId="13" fillId="4" borderId="10" xfId="0" applyNumberFormat="1" applyFont="1" applyFill="1" applyBorder="1" applyAlignment="1" applyProtection="1">
      <alignment/>
      <protection/>
    </xf>
    <xf numFmtId="170" fontId="13" fillId="4" borderId="24" xfId="0" applyNumberFormat="1" applyFont="1" applyFill="1" applyBorder="1" applyAlignment="1" applyProtection="1">
      <alignment/>
      <protection/>
    </xf>
    <xf numFmtId="3" fontId="10" fillId="0" borderId="24" xfId="0" applyNumberFormat="1" applyFont="1" applyBorder="1" applyAlignment="1">
      <alignment/>
    </xf>
    <xf numFmtId="170" fontId="11" fillId="5" borderId="14" xfId="0" applyNumberFormat="1" applyFont="1" applyFill="1" applyBorder="1" applyAlignment="1" applyProtection="1">
      <alignment/>
      <protection/>
    </xf>
    <xf numFmtId="170" fontId="11" fillId="5" borderId="14" xfId="0" applyNumberFormat="1" applyFont="1" applyFill="1" applyBorder="1" applyAlignment="1" applyProtection="1">
      <alignment/>
      <protection/>
    </xf>
    <xf numFmtId="170" fontId="15" fillId="4" borderId="24" xfId="0" applyNumberFormat="1" applyFont="1" applyFill="1" applyBorder="1" applyAlignment="1" applyProtection="1">
      <alignment/>
      <protection/>
    </xf>
    <xf numFmtId="170" fontId="13" fillId="3" borderId="16" xfId="0" applyNumberFormat="1" applyFont="1" applyFill="1" applyBorder="1" applyAlignment="1" applyProtection="1">
      <alignment vertical="center"/>
      <protection/>
    </xf>
    <xf numFmtId="0" fontId="12" fillId="0" borderId="0" xfId="0" applyFont="1" applyFill="1" applyBorder="1" applyAlignment="1">
      <alignment/>
    </xf>
    <xf numFmtId="170" fontId="14" fillId="0" borderId="13" xfId="0" applyNumberFormat="1" applyFont="1" applyFill="1" applyBorder="1" applyAlignment="1" applyProtection="1">
      <alignment/>
      <protection/>
    </xf>
    <xf numFmtId="0" fontId="18" fillId="0" borderId="24" xfId="0" applyFont="1" applyFill="1" applyBorder="1" applyAlignment="1">
      <alignment/>
    </xf>
    <xf numFmtId="170" fontId="14" fillId="0" borderId="24" xfId="0" applyNumberFormat="1" applyFont="1" applyFill="1" applyBorder="1" applyAlignment="1" applyProtection="1">
      <alignment/>
      <protection/>
    </xf>
    <xf numFmtId="170" fontId="14" fillId="0" borderId="0" xfId="0" applyNumberFormat="1" applyFont="1" applyFill="1" applyBorder="1" applyAlignment="1" applyProtection="1">
      <alignment/>
      <protection/>
    </xf>
    <xf numFmtId="170" fontId="14" fillId="0" borderId="16" xfId="0" applyNumberFormat="1" applyFont="1" applyFill="1" applyBorder="1" applyAlignment="1" applyProtection="1">
      <alignment/>
      <protection/>
    </xf>
    <xf numFmtId="170" fontId="13" fillId="0" borderId="24" xfId="0" applyNumberFormat="1" applyFont="1" applyFill="1" applyBorder="1" applyAlignment="1" applyProtection="1">
      <alignment/>
      <protection/>
    </xf>
    <xf numFmtId="170" fontId="11" fillId="3" borderId="13" xfId="0" applyNumberFormat="1" applyFont="1" applyFill="1" applyBorder="1" applyAlignment="1" applyProtection="1">
      <alignment vertical="center"/>
      <protection/>
    </xf>
    <xf numFmtId="0" fontId="13" fillId="3" borderId="13" xfId="0" applyFont="1" applyFill="1" applyBorder="1" applyAlignment="1" applyProtection="1">
      <alignment vertical="center"/>
      <protection/>
    </xf>
    <xf numFmtId="170" fontId="13" fillId="3" borderId="13" xfId="0" applyNumberFormat="1" applyFont="1" applyFill="1" applyBorder="1" applyAlignment="1" applyProtection="1">
      <alignment vertical="center"/>
      <protection/>
    </xf>
    <xf numFmtId="0" fontId="7" fillId="0" borderId="24" xfId="0" applyFont="1" applyFill="1" applyBorder="1" applyAlignment="1">
      <alignment/>
    </xf>
    <xf numFmtId="170" fontId="11" fillId="0" borderId="24" xfId="0" applyNumberFormat="1" applyFont="1" applyFill="1" applyBorder="1" applyAlignment="1" applyProtection="1">
      <alignment/>
      <protection/>
    </xf>
    <xf numFmtId="170" fontId="11" fillId="4" borderId="0" xfId="0" applyNumberFormat="1" applyFont="1" applyFill="1" applyBorder="1" applyAlignment="1" applyProtection="1">
      <alignment/>
      <protection/>
    </xf>
    <xf numFmtId="170" fontId="13" fillId="4" borderId="30" xfId="0" applyNumberFormat="1" applyFont="1" applyFill="1" applyBorder="1" applyAlignment="1" applyProtection="1">
      <alignment/>
      <protection/>
    </xf>
    <xf numFmtId="170" fontId="11" fillId="4" borderId="24" xfId="0" applyNumberFormat="1" applyFont="1" applyFill="1" applyBorder="1" applyAlignment="1" applyProtection="1">
      <alignment/>
      <protection/>
    </xf>
    <xf numFmtId="170" fontId="13" fillId="3" borderId="28" xfId="0" applyNumberFormat="1" applyFont="1" applyFill="1" applyBorder="1" applyAlignment="1" applyProtection="1">
      <alignment vertical="center"/>
      <protection/>
    </xf>
    <xf numFmtId="0" fontId="12" fillId="0" borderId="24" xfId="0" applyFont="1" applyBorder="1" applyAlignment="1">
      <alignment/>
    </xf>
    <xf numFmtId="0" fontId="12" fillId="0" borderId="0" xfId="0" applyFont="1" applyAlignment="1">
      <alignment/>
    </xf>
    <xf numFmtId="170" fontId="13" fillId="3" borderId="18" xfId="0" applyNumberFormat="1" applyFont="1" applyFill="1" applyBorder="1" applyAlignment="1" applyProtection="1">
      <alignment vertical="center"/>
      <protection/>
    </xf>
    <xf numFmtId="0" fontId="0" fillId="0" borderId="13" xfId="0" applyBorder="1" applyAlignment="1">
      <alignment/>
    </xf>
    <xf numFmtId="4" fontId="10" fillId="0" borderId="1" xfId="0" applyNumberFormat="1" applyFont="1" applyFill="1" applyBorder="1" applyAlignment="1">
      <alignment/>
    </xf>
    <xf numFmtId="4" fontId="19" fillId="0" borderId="1" xfId="0" applyNumberFormat="1" applyFont="1" applyFill="1" applyBorder="1" applyAlignment="1">
      <alignment/>
    </xf>
    <xf numFmtId="0" fontId="0" fillId="0" borderId="0" xfId="0" applyFont="1" applyFill="1" applyAlignment="1">
      <alignment horizontal="left" vertical="justify" wrapText="1"/>
    </xf>
    <xf numFmtId="0" fontId="13" fillId="0" borderId="16" xfId="0" applyFont="1" applyFill="1" applyBorder="1" applyAlignment="1" applyProtection="1">
      <alignment/>
      <protection/>
    </xf>
    <xf numFmtId="0" fontId="10" fillId="0" borderId="16" xfId="0" applyFont="1" applyFill="1" applyBorder="1" applyAlignment="1">
      <alignment/>
    </xf>
    <xf numFmtId="170" fontId="13" fillId="0" borderId="16" xfId="0" applyNumberFormat="1" applyFont="1" applyFill="1" applyBorder="1" applyAlignment="1" applyProtection="1">
      <alignment/>
      <protection/>
    </xf>
    <xf numFmtId="170" fontId="13" fillId="0" borderId="5" xfId="0" applyNumberFormat="1" applyFont="1" applyFill="1" applyBorder="1" applyAlignment="1" applyProtection="1">
      <alignment/>
      <protection/>
    </xf>
    <xf numFmtId="170" fontId="13" fillId="0" borderId="0" xfId="0" applyNumberFormat="1" applyFont="1" applyFill="1" applyBorder="1" applyAlignment="1" applyProtection="1">
      <alignment horizontal="center"/>
      <protection/>
    </xf>
    <xf numFmtId="41" fontId="10" fillId="0" borderId="25" xfId="16" applyFont="1" applyFill="1" applyBorder="1" applyAlignment="1">
      <alignment horizontal="right"/>
    </xf>
    <xf numFmtId="170" fontId="13" fillId="0" borderId="21" xfId="0" applyNumberFormat="1" applyFont="1" applyFill="1" applyBorder="1" applyAlignment="1" applyProtection="1">
      <alignment/>
      <protection/>
    </xf>
    <xf numFmtId="0" fontId="10" fillId="0" borderId="0" xfId="0" applyFont="1" applyFill="1" applyAlignment="1">
      <alignment/>
    </xf>
    <xf numFmtId="170" fontId="13" fillId="0" borderId="4" xfId="0" applyNumberFormat="1" applyFont="1" applyFill="1" applyBorder="1" applyAlignment="1" applyProtection="1">
      <alignment/>
      <protection/>
    </xf>
    <xf numFmtId="170" fontId="15" fillId="0" borderId="0" xfId="0" applyNumberFormat="1" applyFont="1" applyFill="1" applyBorder="1" applyAlignment="1" applyProtection="1">
      <alignment horizontal="center"/>
      <protection/>
    </xf>
    <xf numFmtId="170" fontId="13" fillId="0" borderId="17" xfId="0" applyNumberFormat="1" applyFont="1" applyFill="1" applyBorder="1" applyAlignment="1" applyProtection="1">
      <alignment/>
      <protection/>
    </xf>
    <xf numFmtId="0" fontId="20" fillId="0" borderId="0" xfId="0" applyFont="1" applyAlignment="1">
      <alignment/>
    </xf>
    <xf numFmtId="0" fontId="21" fillId="0" borderId="0" xfId="0" applyFont="1" applyAlignment="1">
      <alignment/>
    </xf>
    <xf numFmtId="0" fontId="10" fillId="0" borderId="0" xfId="0" applyFont="1" applyFill="1" applyBorder="1" applyAlignment="1" applyProtection="1">
      <alignment/>
      <protection locked="0"/>
    </xf>
    <xf numFmtId="4" fontId="20" fillId="0" borderId="1" xfId="0" applyNumberFormat="1" applyFont="1" applyFill="1" applyBorder="1" applyAlignment="1" applyProtection="1">
      <alignment/>
      <protection/>
    </xf>
    <xf numFmtId="4" fontId="10" fillId="0" borderId="1" xfId="0" applyNumberFormat="1" applyFont="1" applyFill="1" applyBorder="1" applyAlignment="1" applyProtection="1">
      <alignment/>
      <protection/>
    </xf>
    <xf numFmtId="0" fontId="10" fillId="0" borderId="0" xfId="0" applyFont="1" applyFill="1" applyBorder="1" applyAlignment="1" applyProtection="1">
      <alignment horizontal="left"/>
      <protection locked="0"/>
    </xf>
    <xf numFmtId="170" fontId="11" fillId="5" borderId="0" xfId="0" applyNumberFormat="1" applyFont="1" applyFill="1" applyBorder="1" applyAlignment="1" applyProtection="1">
      <alignment/>
      <protection/>
    </xf>
    <xf numFmtId="170" fontId="11" fillId="5" borderId="0" xfId="0" applyNumberFormat="1" applyFont="1" applyFill="1" applyBorder="1" applyAlignment="1" applyProtection="1">
      <alignment/>
      <protection/>
    </xf>
    <xf numFmtId="4" fontId="19" fillId="0" borderId="24" xfId="0" applyNumberFormat="1" applyFont="1" applyFill="1" applyBorder="1" applyAlignment="1">
      <alignment/>
    </xf>
    <xf numFmtId="4" fontId="10" fillId="0" borderId="1" xfId="0" applyNumberFormat="1" applyFont="1" applyBorder="1" applyAlignment="1" applyProtection="1">
      <alignment/>
      <protection locked="0"/>
    </xf>
    <xf numFmtId="4" fontId="19" fillId="0" borderId="18" xfId="0" applyNumberFormat="1" applyFont="1" applyFill="1" applyBorder="1" applyAlignment="1">
      <alignment/>
    </xf>
    <xf numFmtId="170" fontId="11" fillId="0" borderId="24" xfId="0" applyNumberFormat="1" applyFont="1" applyFill="1" applyBorder="1" applyAlignment="1" applyProtection="1">
      <alignment horizontal="center" vertical="center"/>
      <protection/>
    </xf>
    <xf numFmtId="4" fontId="20" fillId="0" borderId="1" xfId="0" applyNumberFormat="1" applyFont="1" applyFill="1" applyBorder="1" applyAlignment="1">
      <alignment/>
    </xf>
    <xf numFmtId="4" fontId="22" fillId="0" borderId="1" xfId="0" applyNumberFormat="1" applyFont="1" applyFill="1" applyBorder="1" applyAlignment="1">
      <alignment/>
    </xf>
    <xf numFmtId="4" fontId="23" fillId="0" borderId="1" xfId="0" applyNumberFormat="1" applyFont="1" applyFill="1" applyBorder="1" applyAlignment="1">
      <alignment/>
    </xf>
    <xf numFmtId="170" fontId="11" fillId="0" borderId="17" xfId="0" applyNumberFormat="1" applyFont="1" applyFill="1" applyBorder="1" applyAlignment="1" applyProtection="1">
      <alignment vertical="center"/>
      <protection/>
    </xf>
    <xf numFmtId="0" fontId="13" fillId="0" borderId="2" xfId="0" applyFont="1" applyFill="1" applyBorder="1" applyAlignment="1" applyProtection="1">
      <alignment vertical="center"/>
      <protection/>
    </xf>
    <xf numFmtId="170" fontId="13" fillId="0" borderId="3" xfId="0" applyNumberFormat="1" applyFont="1" applyFill="1" applyBorder="1" applyAlignment="1" applyProtection="1">
      <alignment vertical="center"/>
      <protection/>
    </xf>
    <xf numFmtId="170" fontId="11" fillId="0" borderId="18" xfId="0" applyNumberFormat="1" applyFont="1" applyFill="1" applyBorder="1" applyAlignment="1" applyProtection="1">
      <alignment vertical="center"/>
      <protection/>
    </xf>
    <xf numFmtId="0" fontId="13" fillId="0" borderId="1" xfId="0" applyFont="1" applyFill="1" applyBorder="1" applyAlignment="1" applyProtection="1">
      <alignment vertical="center"/>
      <protection/>
    </xf>
    <xf numFmtId="170" fontId="13" fillId="0" borderId="5" xfId="0" applyNumberFormat="1" applyFont="1" applyFill="1" applyBorder="1" applyAlignment="1" applyProtection="1">
      <alignment vertical="center"/>
      <protection/>
    </xf>
    <xf numFmtId="4" fontId="10" fillId="0" borderId="1" xfId="0" applyNumberFormat="1" applyFont="1" applyFill="1" applyBorder="1" applyAlignment="1" applyProtection="1">
      <alignment/>
      <protection locked="0"/>
    </xf>
    <xf numFmtId="0" fontId="0" fillId="6" borderId="0" xfId="0" applyFill="1" applyAlignment="1">
      <alignment horizontal="justify" vertical="justify" wrapText="1"/>
    </xf>
    <xf numFmtId="0" fontId="7" fillId="0" borderId="0" xfId="0" applyFont="1" applyBorder="1" applyAlignment="1">
      <alignment/>
    </xf>
    <xf numFmtId="0" fontId="8" fillId="0" borderId="0" xfId="0" applyFont="1" applyAlignment="1">
      <alignment horizontal="center"/>
    </xf>
    <xf numFmtId="0" fontId="9" fillId="0" borderId="0" xfId="0" applyFont="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V171"/>
  <sheetViews>
    <sheetView tabSelected="1" zoomScale="75" zoomScaleNormal="75" workbookViewId="0" topLeftCell="A1">
      <selection activeCell="D15" sqref="D15"/>
    </sheetView>
  </sheetViews>
  <sheetFormatPr defaultColWidth="9.140625" defaultRowHeight="12.75"/>
  <cols>
    <col min="1" max="1" width="6.7109375" style="1" customWidth="1"/>
    <col min="2" max="2" width="2.421875" style="1" customWidth="1"/>
    <col min="3" max="3" width="3.8515625" style="1" customWidth="1"/>
    <col min="4" max="4" width="53.7109375" style="1" customWidth="1"/>
    <col min="5" max="5" width="12.57421875" style="7" hidden="1" customWidth="1"/>
    <col min="6" max="6" width="12.57421875" style="1" hidden="1" customWidth="1"/>
    <col min="7" max="8" width="11.7109375" style="1" hidden="1" customWidth="1"/>
    <col min="9" max="10" width="12.57421875" style="1" hidden="1" customWidth="1"/>
    <col min="11" max="14" width="11.7109375" style="1" hidden="1" customWidth="1"/>
    <col min="15" max="15" width="13.7109375" style="1" hidden="1" customWidth="1"/>
    <col min="16" max="17" width="14.00390625" style="1" hidden="1" customWidth="1"/>
    <col min="18" max="18" width="13.8515625" style="1" hidden="1" customWidth="1"/>
    <col min="19" max="19" width="0.13671875" style="1" hidden="1" customWidth="1"/>
    <col min="20" max="21" width="24.7109375" style="0" customWidth="1"/>
    <col min="22" max="22" width="24.57421875" style="0" customWidth="1"/>
  </cols>
  <sheetData>
    <row r="1" ht="27.75" customHeight="1"/>
    <row r="2" spans="1:22" ht="27.75" customHeight="1">
      <c r="A2" s="209" t="s">
        <v>0</v>
      </c>
      <c r="B2" s="209"/>
      <c r="C2" s="209"/>
      <c r="D2" s="209"/>
      <c r="E2" s="209"/>
      <c r="F2" s="209"/>
      <c r="G2" s="209"/>
      <c r="H2" s="209"/>
      <c r="I2" s="209"/>
      <c r="J2" s="209"/>
      <c r="K2" s="209"/>
      <c r="L2" s="209"/>
      <c r="M2" s="209"/>
      <c r="N2" s="209"/>
      <c r="O2" s="209"/>
      <c r="P2" s="209"/>
      <c r="Q2" s="209"/>
      <c r="R2" s="209"/>
      <c r="S2" s="209"/>
      <c r="T2" s="209"/>
      <c r="U2" s="209"/>
      <c r="V2" s="209"/>
    </row>
    <row r="3" spans="1:22" ht="27.75" customHeight="1">
      <c r="A3" s="209" t="s">
        <v>1</v>
      </c>
      <c r="B3" s="209"/>
      <c r="C3" s="209"/>
      <c r="D3" s="209"/>
      <c r="E3" s="209"/>
      <c r="F3" s="209"/>
      <c r="G3" s="209"/>
      <c r="H3" s="209"/>
      <c r="I3" s="209"/>
      <c r="J3" s="209"/>
      <c r="K3" s="209"/>
      <c r="L3" s="209"/>
      <c r="M3" s="209"/>
      <c r="N3" s="209"/>
      <c r="O3" s="209"/>
      <c r="P3" s="209"/>
      <c r="Q3" s="209"/>
      <c r="R3" s="209"/>
      <c r="S3" s="209"/>
      <c r="T3" s="209"/>
      <c r="U3" s="209"/>
      <c r="V3" s="209"/>
    </row>
    <row r="4" spans="1:22" ht="27.75" customHeight="1">
      <c r="A4" s="2"/>
      <c r="B4" s="2"/>
      <c r="C4" s="2"/>
      <c r="D4" s="2"/>
      <c r="E4" s="2"/>
      <c r="F4" s="2"/>
      <c r="G4" s="2"/>
      <c r="H4" s="2"/>
      <c r="I4" s="2"/>
      <c r="J4" s="2"/>
      <c r="K4" s="2"/>
      <c r="L4" s="2"/>
      <c r="M4" s="2"/>
      <c r="N4" s="2"/>
      <c r="O4" s="2"/>
      <c r="P4" s="2"/>
      <c r="Q4" s="2"/>
      <c r="R4" s="2"/>
      <c r="S4" s="6"/>
      <c r="T4" s="5"/>
      <c r="U4" s="5"/>
      <c r="V4" s="5"/>
    </row>
    <row r="5" spans="1:22" ht="27.75" customHeight="1">
      <c r="A5" s="210" t="s">
        <v>149</v>
      </c>
      <c r="B5" s="210"/>
      <c r="C5" s="210"/>
      <c r="D5" s="210"/>
      <c r="E5" s="210"/>
      <c r="F5" s="210"/>
      <c r="G5" s="210"/>
      <c r="H5" s="210"/>
      <c r="I5" s="210"/>
      <c r="J5" s="210"/>
      <c r="K5" s="210"/>
      <c r="L5" s="210"/>
      <c r="M5" s="210"/>
      <c r="N5" s="210"/>
      <c r="O5" s="210"/>
      <c r="P5" s="210"/>
      <c r="Q5" s="210"/>
      <c r="R5" s="210"/>
      <c r="S5" s="210"/>
      <c r="T5" s="210"/>
      <c r="U5" s="210"/>
      <c r="V5" s="210"/>
    </row>
    <row r="6" spans="1:19" s="4" customFormat="1" ht="15.75" customHeight="1">
      <c r="A6" s="3"/>
      <c r="B6" s="3"/>
      <c r="C6" s="3"/>
      <c r="D6" s="3"/>
      <c r="E6" s="8"/>
      <c r="F6" s="3"/>
      <c r="G6" s="3"/>
      <c r="H6" s="3"/>
      <c r="I6" s="3"/>
      <c r="J6" s="3"/>
      <c r="K6" s="3"/>
      <c r="L6" s="3"/>
      <c r="M6" s="3"/>
      <c r="N6" s="3"/>
      <c r="O6" s="3"/>
      <c r="P6" s="3"/>
      <c r="Q6" s="3"/>
      <c r="R6" s="3"/>
      <c r="S6" s="3"/>
    </row>
    <row r="7" spans="1:22" s="25" customFormat="1" ht="18.75" customHeight="1">
      <c r="A7" s="17"/>
      <c r="B7" s="17"/>
      <c r="C7" s="17"/>
      <c r="D7" s="17"/>
      <c r="E7" s="18" t="s">
        <v>2</v>
      </c>
      <c r="F7" s="19" t="s">
        <v>3</v>
      </c>
      <c r="G7" s="20"/>
      <c r="H7" s="19" t="s">
        <v>4</v>
      </c>
      <c r="I7" s="21"/>
      <c r="J7" s="22"/>
      <c r="K7" s="22"/>
      <c r="L7" s="22"/>
      <c r="M7" s="20" t="s">
        <v>5</v>
      </c>
      <c r="N7" s="23" t="s">
        <v>6</v>
      </c>
      <c r="O7" s="20"/>
      <c r="P7" s="20"/>
      <c r="Q7" s="20"/>
      <c r="R7" s="20"/>
      <c r="S7" s="20"/>
      <c r="T7" s="24">
        <v>2013</v>
      </c>
      <c r="U7" s="24">
        <f>T7+1</f>
        <v>2014</v>
      </c>
      <c r="V7" s="24">
        <f>U7+1</f>
        <v>2015</v>
      </c>
    </row>
    <row r="8" spans="1:22" s="25" customFormat="1" ht="15.75" customHeight="1">
      <c r="A8" s="26" t="s">
        <v>7</v>
      </c>
      <c r="B8" s="27" t="s">
        <v>8</v>
      </c>
      <c r="C8" s="28"/>
      <c r="D8" s="29"/>
      <c r="E8" s="30"/>
      <c r="F8" s="31"/>
      <c r="G8" s="31"/>
      <c r="H8" s="32"/>
      <c r="I8" s="33"/>
      <c r="J8" s="34"/>
      <c r="K8" s="31"/>
      <c r="L8" s="31"/>
      <c r="M8" s="32"/>
      <c r="N8" s="33"/>
      <c r="O8" s="33"/>
      <c r="P8" s="35"/>
      <c r="Q8" s="35"/>
      <c r="R8" s="35"/>
      <c r="S8" s="35"/>
      <c r="T8" s="36"/>
      <c r="U8" s="36"/>
      <c r="V8" s="37"/>
    </row>
    <row r="9" spans="1:22" s="50" customFormat="1" ht="15.75" customHeight="1">
      <c r="A9" s="38"/>
      <c r="B9" s="39"/>
      <c r="C9" s="40"/>
      <c r="D9" s="41"/>
      <c r="E9" s="42"/>
      <c r="F9" s="43"/>
      <c r="G9" s="43"/>
      <c r="H9" s="44"/>
      <c r="I9" s="45"/>
      <c r="J9" s="46"/>
      <c r="K9" s="43"/>
      <c r="L9" s="43"/>
      <c r="M9" s="44"/>
      <c r="N9" s="45"/>
      <c r="O9" s="45"/>
      <c r="P9" s="47"/>
      <c r="Q9" s="47"/>
      <c r="R9" s="47"/>
      <c r="S9" s="47"/>
      <c r="T9" s="48"/>
      <c r="U9" s="48"/>
      <c r="V9" s="49"/>
    </row>
    <row r="10" spans="1:22" s="25" customFormat="1" ht="18" customHeight="1">
      <c r="A10" s="51" t="s">
        <v>9</v>
      </c>
      <c r="B10" s="51"/>
      <c r="C10" s="52"/>
      <c r="D10" s="35"/>
      <c r="E10" s="53"/>
      <c r="F10" s="31"/>
      <c r="G10" s="31"/>
      <c r="H10" s="32"/>
      <c r="I10" s="54"/>
      <c r="J10" s="34"/>
      <c r="K10" s="31"/>
      <c r="L10" s="31"/>
      <c r="M10" s="32"/>
      <c r="N10" s="54"/>
      <c r="O10" s="54"/>
      <c r="P10" s="35"/>
      <c r="Q10" s="35"/>
      <c r="R10" s="35"/>
      <c r="S10" s="35"/>
      <c r="T10" s="172">
        <f>SUM(T11:T34)</f>
        <v>8169390.510000001</v>
      </c>
      <c r="U10" s="172">
        <f>SUM(U11:U34)</f>
        <v>8139390.510000001</v>
      </c>
      <c r="V10" s="172">
        <f>SUM(V11:V34)</f>
        <v>8139390.510000001</v>
      </c>
    </row>
    <row r="11" spans="1:22" s="25" customFormat="1" ht="18" customHeight="1">
      <c r="A11" s="55" t="s">
        <v>10</v>
      </c>
      <c r="B11" s="56" t="s">
        <v>81</v>
      </c>
      <c r="C11" s="57"/>
      <c r="D11" s="58"/>
      <c r="E11" s="59">
        <v>2140000000</v>
      </c>
      <c r="F11" s="60"/>
      <c r="G11" s="60"/>
      <c r="H11" s="60"/>
      <c r="I11" s="60"/>
      <c r="J11" s="60"/>
      <c r="K11" s="60"/>
      <c r="L11" s="60"/>
      <c r="M11" s="60"/>
      <c r="N11" s="60"/>
      <c r="O11" s="61"/>
      <c r="P11" s="61"/>
      <c r="Q11" s="61"/>
      <c r="R11" s="61"/>
      <c r="S11" s="61"/>
      <c r="T11" s="171">
        <v>2045779.31</v>
      </c>
      <c r="U11" s="171">
        <f aca="true" t="shared" si="0" ref="U11:V13">+T11</f>
        <v>2045779.31</v>
      </c>
      <c r="V11" s="171">
        <f t="shared" si="0"/>
        <v>2045779.31</v>
      </c>
    </row>
    <row r="12" spans="1:22" s="25" customFormat="1" ht="18" customHeight="1">
      <c r="A12" s="55" t="s">
        <v>11</v>
      </c>
      <c r="B12" s="56" t="s">
        <v>82</v>
      </c>
      <c r="C12" s="57"/>
      <c r="D12" s="62"/>
      <c r="E12" s="63"/>
      <c r="F12" s="60"/>
      <c r="G12" s="60"/>
      <c r="H12" s="60"/>
      <c r="I12" s="60"/>
      <c r="J12" s="60"/>
      <c r="K12" s="60"/>
      <c r="L12" s="60"/>
      <c r="M12" s="60"/>
      <c r="N12" s="60"/>
      <c r="O12" s="61"/>
      <c r="P12" s="61"/>
      <c r="Q12" s="61"/>
      <c r="R12" s="61"/>
      <c r="S12" s="61"/>
      <c r="T12" s="171">
        <v>1053348.69</v>
      </c>
      <c r="U12" s="171">
        <f t="shared" si="0"/>
        <v>1053348.69</v>
      </c>
      <c r="V12" s="171">
        <f t="shared" si="0"/>
        <v>1053348.69</v>
      </c>
    </row>
    <row r="13" spans="1:22" s="25" customFormat="1" ht="18" customHeight="1">
      <c r="A13" s="55" t="s">
        <v>66</v>
      </c>
      <c r="B13" s="56" t="s">
        <v>105</v>
      </c>
      <c r="C13" s="57"/>
      <c r="D13" s="62"/>
      <c r="E13" s="63"/>
      <c r="F13" s="60"/>
      <c r="G13" s="60"/>
      <c r="H13" s="60"/>
      <c r="I13" s="60"/>
      <c r="J13" s="60"/>
      <c r="K13" s="60"/>
      <c r="L13" s="60"/>
      <c r="M13" s="60"/>
      <c r="N13" s="60"/>
      <c r="O13" s="61"/>
      <c r="P13" s="61"/>
      <c r="Q13" s="61"/>
      <c r="R13" s="61"/>
      <c r="S13" s="61"/>
      <c r="T13" s="171">
        <v>222682.53</v>
      </c>
      <c r="U13" s="171">
        <f t="shared" si="0"/>
        <v>222682.53</v>
      </c>
      <c r="V13" s="171">
        <f t="shared" si="0"/>
        <v>222682.53</v>
      </c>
    </row>
    <row r="14" spans="1:22" s="25" customFormat="1" ht="18.75" customHeight="1">
      <c r="A14" s="55"/>
      <c r="B14" s="186" t="s">
        <v>150</v>
      </c>
      <c r="C14" s="65"/>
      <c r="D14" s="56"/>
      <c r="E14" s="76"/>
      <c r="F14" s="82"/>
      <c r="G14" s="73"/>
      <c r="H14" s="73"/>
      <c r="I14" s="72"/>
      <c r="J14" s="73"/>
      <c r="K14" s="73"/>
      <c r="L14" s="73"/>
      <c r="M14" s="73"/>
      <c r="N14" s="17"/>
      <c r="O14" s="61"/>
      <c r="P14" s="60"/>
      <c r="Q14" s="61"/>
      <c r="R14" s="61"/>
      <c r="S14" s="61"/>
      <c r="T14" s="188">
        <v>1779757</v>
      </c>
      <c r="U14" s="197">
        <f>T14-20000</f>
        <v>1759757</v>
      </c>
      <c r="V14" s="197">
        <f>U14</f>
        <v>1759757</v>
      </c>
    </row>
    <row r="15" spans="1:22" s="25" customFormat="1" ht="18.75" customHeight="1">
      <c r="A15" s="78"/>
      <c r="B15" s="186" t="s">
        <v>151</v>
      </c>
      <c r="C15" s="57"/>
      <c r="D15" s="58"/>
      <c r="E15" s="84"/>
      <c r="F15" s="85"/>
      <c r="G15" s="85"/>
      <c r="H15" s="85"/>
      <c r="I15" s="35"/>
      <c r="J15" s="35"/>
      <c r="K15" s="85"/>
      <c r="L15" s="85"/>
      <c r="M15" s="85"/>
      <c r="N15" s="85"/>
      <c r="O15" s="138"/>
      <c r="P15" s="138"/>
      <c r="Q15" s="138"/>
      <c r="R15" s="138"/>
      <c r="S15" s="138"/>
      <c r="T15" s="188">
        <v>766311</v>
      </c>
      <c r="U15" s="198">
        <f>T15-10000</f>
        <v>756311</v>
      </c>
      <c r="V15" s="198">
        <f>U15</f>
        <v>756311</v>
      </c>
    </row>
    <row r="16" spans="1:22" s="25" customFormat="1" ht="18.75" customHeight="1">
      <c r="A16" s="55" t="s">
        <v>12</v>
      </c>
      <c r="B16" s="56" t="s">
        <v>107</v>
      </c>
      <c r="C16" s="57"/>
      <c r="D16" s="62"/>
      <c r="E16" s="63"/>
      <c r="F16" s="60"/>
      <c r="G16" s="60"/>
      <c r="H16" s="60"/>
      <c r="I16" s="60"/>
      <c r="J16" s="60"/>
      <c r="K16" s="60"/>
      <c r="L16" s="60"/>
      <c r="M16" s="60"/>
      <c r="N16" s="60"/>
      <c r="O16" s="61"/>
      <c r="P16" s="61"/>
      <c r="Q16" s="61"/>
      <c r="R16" s="61"/>
      <c r="S16" s="61"/>
      <c r="T16" s="171">
        <v>108139.98</v>
      </c>
      <c r="U16" s="171">
        <f aca="true" t="shared" si="1" ref="U16:V29">+T16</f>
        <v>108139.98</v>
      </c>
      <c r="V16" s="171">
        <f t="shared" si="1"/>
        <v>108139.98</v>
      </c>
    </row>
    <row r="17" spans="1:22" s="25" customFormat="1" ht="18.75" customHeight="1">
      <c r="A17" s="55" t="s">
        <v>70</v>
      </c>
      <c r="B17" s="56" t="s">
        <v>117</v>
      </c>
      <c r="C17" s="57"/>
      <c r="D17" s="64"/>
      <c r="E17" s="63"/>
      <c r="F17" s="60"/>
      <c r="G17" s="60"/>
      <c r="H17" s="60"/>
      <c r="I17" s="60"/>
      <c r="J17" s="60"/>
      <c r="K17" s="60"/>
      <c r="L17" s="60"/>
      <c r="M17" s="60"/>
      <c r="N17" s="60"/>
      <c r="O17" s="61"/>
      <c r="P17" s="61"/>
      <c r="Q17" s="61"/>
      <c r="R17" s="61"/>
      <c r="S17" s="61"/>
      <c r="T17" s="171">
        <f>542010.07+60000</f>
        <v>602010.07</v>
      </c>
      <c r="U17" s="171">
        <f t="shared" si="1"/>
        <v>602010.07</v>
      </c>
      <c r="V17" s="171">
        <f t="shared" si="1"/>
        <v>602010.07</v>
      </c>
    </row>
    <row r="18" spans="1:22" s="25" customFormat="1" ht="18" customHeight="1">
      <c r="A18" s="183"/>
      <c r="B18" s="186" t="s">
        <v>111</v>
      </c>
      <c r="C18" s="175"/>
      <c r="D18" s="176"/>
      <c r="E18" s="104"/>
      <c r="F18" s="45"/>
      <c r="G18" s="45"/>
      <c r="H18" s="45"/>
      <c r="I18" s="47"/>
      <c r="J18" s="47"/>
      <c r="K18" s="45"/>
      <c r="L18" s="45"/>
      <c r="M18" s="45"/>
      <c r="N18" s="45"/>
      <c r="O18" s="182"/>
      <c r="P18" s="182"/>
      <c r="Q18" s="182"/>
      <c r="R18" s="182"/>
      <c r="S18" s="182"/>
      <c r="T18" s="188">
        <v>130000</v>
      </c>
      <c r="U18" s="171">
        <f t="shared" si="1"/>
        <v>130000</v>
      </c>
      <c r="V18" s="171">
        <f t="shared" si="1"/>
        <v>130000</v>
      </c>
    </row>
    <row r="19" spans="1:22" s="25" customFormat="1" ht="18.75" customHeight="1">
      <c r="A19" s="55" t="s">
        <v>13</v>
      </c>
      <c r="B19" s="57" t="s">
        <v>79</v>
      </c>
      <c r="C19" s="65"/>
      <c r="D19" s="66"/>
      <c r="E19" s="63"/>
      <c r="F19" s="60"/>
      <c r="G19" s="60">
        <v>65000000</v>
      </c>
      <c r="H19" s="60"/>
      <c r="I19" s="60"/>
      <c r="J19" s="60"/>
      <c r="K19" s="60"/>
      <c r="L19" s="60"/>
      <c r="M19" s="67"/>
      <c r="N19" s="60"/>
      <c r="O19" s="61"/>
      <c r="P19" s="61"/>
      <c r="Q19" s="61"/>
      <c r="R19" s="61"/>
      <c r="S19" s="61"/>
      <c r="T19" s="171">
        <v>102872.44</v>
      </c>
      <c r="U19" s="171">
        <f t="shared" si="1"/>
        <v>102872.44</v>
      </c>
      <c r="V19" s="171">
        <f t="shared" si="1"/>
        <v>102872.44</v>
      </c>
    </row>
    <row r="20" spans="1:22" s="25" customFormat="1" ht="18" customHeight="1">
      <c r="A20" s="183"/>
      <c r="B20" s="186" t="s">
        <v>112</v>
      </c>
      <c r="C20" s="175"/>
      <c r="D20" s="176"/>
      <c r="E20" s="104"/>
      <c r="F20" s="45"/>
      <c r="G20" s="45"/>
      <c r="H20" s="45"/>
      <c r="I20" s="47"/>
      <c r="J20" s="47"/>
      <c r="K20" s="45"/>
      <c r="L20" s="45"/>
      <c r="M20" s="45"/>
      <c r="N20" s="45"/>
      <c r="O20" s="182"/>
      <c r="P20" s="182"/>
      <c r="Q20" s="182"/>
      <c r="R20" s="182"/>
      <c r="S20" s="182"/>
      <c r="T20" s="188">
        <v>88245</v>
      </c>
      <c r="U20" s="171">
        <f t="shared" si="1"/>
        <v>88245</v>
      </c>
      <c r="V20" s="171">
        <f t="shared" si="1"/>
        <v>88245</v>
      </c>
    </row>
    <row r="21" spans="1:22" s="25" customFormat="1" ht="18" customHeight="1">
      <c r="A21" s="55" t="s">
        <v>71</v>
      </c>
      <c r="B21" s="57" t="s">
        <v>97</v>
      </c>
      <c r="C21" s="65"/>
      <c r="D21" s="66"/>
      <c r="E21" s="63"/>
      <c r="F21" s="60"/>
      <c r="G21" s="60"/>
      <c r="H21" s="60"/>
      <c r="I21" s="60"/>
      <c r="J21" s="60"/>
      <c r="K21" s="60">
        <v>45000000</v>
      </c>
      <c r="L21" s="60"/>
      <c r="M21" s="67"/>
      <c r="N21" s="60"/>
      <c r="O21" s="61"/>
      <c r="P21" s="61"/>
      <c r="Q21" s="61"/>
      <c r="R21" s="61"/>
      <c r="S21" s="61"/>
      <c r="T21" s="171">
        <f>439774.88+6562.16+20000</f>
        <v>466337.04</v>
      </c>
      <c r="U21" s="171">
        <f t="shared" si="1"/>
        <v>466337.04</v>
      </c>
      <c r="V21" s="171">
        <f t="shared" si="1"/>
        <v>466337.04</v>
      </c>
    </row>
    <row r="22" spans="1:22" s="25" customFormat="1" ht="18" customHeight="1">
      <c r="A22" s="183"/>
      <c r="B22" s="186" t="s">
        <v>113</v>
      </c>
      <c r="C22" s="175"/>
      <c r="D22" s="176"/>
      <c r="E22" s="104"/>
      <c r="F22" s="45"/>
      <c r="G22" s="45"/>
      <c r="H22" s="45"/>
      <c r="I22" s="47"/>
      <c r="J22" s="47"/>
      <c r="K22" s="45"/>
      <c r="L22" s="45"/>
      <c r="M22" s="45"/>
      <c r="N22" s="45"/>
      <c r="O22" s="182"/>
      <c r="P22" s="182"/>
      <c r="Q22" s="182"/>
      <c r="R22" s="182"/>
      <c r="S22" s="182"/>
      <c r="T22" s="188">
        <v>80000</v>
      </c>
      <c r="U22" s="171">
        <f t="shared" si="1"/>
        <v>80000</v>
      </c>
      <c r="V22" s="171">
        <f t="shared" si="1"/>
        <v>80000</v>
      </c>
    </row>
    <row r="23" spans="1:22" s="25" customFormat="1" ht="18" customHeight="1">
      <c r="A23" s="55" t="s">
        <v>14</v>
      </c>
      <c r="B23" s="57" t="s">
        <v>88</v>
      </c>
      <c r="C23" s="65"/>
      <c r="D23" s="66"/>
      <c r="E23" s="63"/>
      <c r="F23" s="60"/>
      <c r="G23" s="60"/>
      <c r="H23" s="60"/>
      <c r="I23" s="60"/>
      <c r="J23" s="60"/>
      <c r="K23" s="60"/>
      <c r="L23" s="60"/>
      <c r="M23" s="60"/>
      <c r="N23" s="60"/>
      <c r="O23" s="61"/>
      <c r="P23" s="61"/>
      <c r="Q23" s="61"/>
      <c r="R23" s="61"/>
      <c r="S23" s="61"/>
      <c r="T23" s="171">
        <v>16743</v>
      </c>
      <c r="U23" s="171">
        <f t="shared" si="1"/>
        <v>16743</v>
      </c>
      <c r="V23" s="171">
        <f t="shared" si="1"/>
        <v>16743</v>
      </c>
    </row>
    <row r="24" spans="1:22" s="25" customFormat="1" ht="18" customHeight="1">
      <c r="A24" s="55" t="s">
        <v>102</v>
      </c>
      <c r="B24" s="57" t="s">
        <v>80</v>
      </c>
      <c r="C24" s="65"/>
      <c r="D24" s="66"/>
      <c r="E24" s="63"/>
      <c r="F24" s="60"/>
      <c r="G24" s="60"/>
      <c r="H24" s="60"/>
      <c r="I24" s="60"/>
      <c r="J24" s="60"/>
      <c r="K24" s="60"/>
      <c r="L24" s="60"/>
      <c r="M24" s="68"/>
      <c r="N24" s="60">
        <v>15000000</v>
      </c>
      <c r="O24" s="61"/>
      <c r="P24" s="61"/>
      <c r="Q24" s="61"/>
      <c r="R24" s="61"/>
      <c r="S24" s="61"/>
      <c r="T24" s="171">
        <v>341165.46</v>
      </c>
      <c r="U24" s="171">
        <f t="shared" si="1"/>
        <v>341165.46</v>
      </c>
      <c r="V24" s="171">
        <f t="shared" si="1"/>
        <v>341165.46</v>
      </c>
    </row>
    <row r="25" spans="1:22" s="25" customFormat="1" ht="18" customHeight="1">
      <c r="A25" s="183"/>
      <c r="B25" s="186" t="s">
        <v>111</v>
      </c>
      <c r="C25" s="175"/>
      <c r="D25" s="176"/>
      <c r="E25" s="104"/>
      <c r="F25" s="45"/>
      <c r="G25" s="45"/>
      <c r="H25" s="45"/>
      <c r="I25" s="47"/>
      <c r="J25" s="47"/>
      <c r="K25" s="45"/>
      <c r="L25" s="45"/>
      <c r="M25" s="45"/>
      <c r="N25" s="45"/>
      <c r="O25" s="182"/>
      <c r="P25" s="182"/>
      <c r="Q25" s="182"/>
      <c r="R25" s="182"/>
      <c r="S25" s="182"/>
      <c r="T25" s="188">
        <v>62282.99</v>
      </c>
      <c r="U25" s="171">
        <f t="shared" si="1"/>
        <v>62282.99</v>
      </c>
      <c r="V25" s="171">
        <f t="shared" si="1"/>
        <v>62282.99</v>
      </c>
    </row>
    <row r="26" spans="1:22" s="25" customFormat="1" ht="18" customHeight="1">
      <c r="A26" s="55" t="s">
        <v>15</v>
      </c>
      <c r="B26" s="57" t="s">
        <v>98</v>
      </c>
      <c r="C26" s="65"/>
      <c r="D26" s="56"/>
      <c r="E26" s="63"/>
      <c r="F26" s="60"/>
      <c r="G26" s="60"/>
      <c r="H26" s="60"/>
      <c r="I26" s="60"/>
      <c r="J26" s="60"/>
      <c r="K26" s="60"/>
      <c r="L26" s="60"/>
      <c r="M26" s="68"/>
      <c r="N26" s="60"/>
      <c r="O26" s="61"/>
      <c r="P26" s="61"/>
      <c r="Q26" s="61"/>
      <c r="R26" s="61"/>
      <c r="S26" s="61"/>
      <c r="T26" s="171">
        <v>0</v>
      </c>
      <c r="U26" s="171">
        <f t="shared" si="1"/>
        <v>0</v>
      </c>
      <c r="V26" s="171">
        <f t="shared" si="1"/>
        <v>0</v>
      </c>
    </row>
    <row r="27" spans="1:22" s="25" customFormat="1" ht="18.75" customHeight="1">
      <c r="A27" s="55" t="s">
        <v>106</v>
      </c>
      <c r="B27" s="56" t="s">
        <v>101</v>
      </c>
      <c r="C27" s="57"/>
      <c r="D27" s="56"/>
      <c r="E27" s="59"/>
      <c r="F27" s="60"/>
      <c r="G27" s="60"/>
      <c r="H27" s="60"/>
      <c r="I27" s="60"/>
      <c r="J27" s="69"/>
      <c r="K27" s="60"/>
      <c r="L27" s="60"/>
      <c r="M27" s="60"/>
      <c r="N27" s="60"/>
      <c r="O27" s="61"/>
      <c r="P27" s="61"/>
      <c r="Q27" s="61"/>
      <c r="R27" s="61"/>
      <c r="S27" s="61"/>
      <c r="T27" s="171">
        <v>248896</v>
      </c>
      <c r="U27" s="171">
        <f t="shared" si="1"/>
        <v>248896</v>
      </c>
      <c r="V27" s="171">
        <f t="shared" si="1"/>
        <v>248896</v>
      </c>
    </row>
    <row r="28" spans="1:22" s="25" customFormat="1" ht="18" customHeight="1">
      <c r="A28" s="183"/>
      <c r="B28" s="186" t="s">
        <v>115</v>
      </c>
      <c r="C28" s="175"/>
      <c r="D28" s="176"/>
      <c r="E28" s="104"/>
      <c r="F28" s="45"/>
      <c r="G28" s="45"/>
      <c r="H28" s="45"/>
      <c r="I28" s="47"/>
      <c r="J28" s="47"/>
      <c r="K28" s="45"/>
      <c r="L28" s="45"/>
      <c r="M28" s="45"/>
      <c r="N28" s="45"/>
      <c r="O28" s="182"/>
      <c r="P28" s="182"/>
      <c r="Q28" s="182"/>
      <c r="R28" s="182"/>
      <c r="S28" s="182"/>
      <c r="T28" s="188">
        <v>10000</v>
      </c>
      <c r="U28" s="171">
        <f t="shared" si="1"/>
        <v>10000</v>
      </c>
      <c r="V28" s="171">
        <f t="shared" si="1"/>
        <v>10000</v>
      </c>
    </row>
    <row r="29" spans="1:22" s="25" customFormat="1" ht="18" customHeight="1">
      <c r="A29" s="183"/>
      <c r="B29" s="186" t="s">
        <v>116</v>
      </c>
      <c r="C29" s="175"/>
      <c r="D29" s="176"/>
      <c r="E29" s="104"/>
      <c r="F29" s="45"/>
      <c r="G29" s="45"/>
      <c r="H29" s="45"/>
      <c r="I29" s="47"/>
      <c r="J29" s="47"/>
      <c r="K29" s="45"/>
      <c r="L29" s="45"/>
      <c r="M29" s="45"/>
      <c r="N29" s="45"/>
      <c r="O29" s="182"/>
      <c r="P29" s="182"/>
      <c r="Q29" s="182"/>
      <c r="R29" s="182"/>
      <c r="S29" s="182"/>
      <c r="T29" s="188">
        <v>44820</v>
      </c>
      <c r="U29" s="171">
        <f t="shared" si="1"/>
        <v>44820</v>
      </c>
      <c r="V29" s="171">
        <f t="shared" si="1"/>
        <v>44820</v>
      </c>
    </row>
    <row r="30" spans="1:22" s="25" customFormat="1" ht="18" customHeight="1">
      <c r="A30" s="55" t="s">
        <v>83</v>
      </c>
      <c r="B30" s="187" t="s">
        <v>87</v>
      </c>
      <c r="C30" s="175"/>
      <c r="D30" s="176"/>
      <c r="E30" s="104"/>
      <c r="F30" s="45"/>
      <c r="G30" s="45"/>
      <c r="H30" s="45"/>
      <c r="I30" s="47"/>
      <c r="J30" s="47"/>
      <c r="K30" s="45"/>
      <c r="L30" s="45"/>
      <c r="M30" s="45"/>
      <c r="N30" s="45"/>
      <c r="O30" s="182"/>
      <c r="P30" s="182"/>
      <c r="Q30" s="182"/>
      <c r="R30" s="182"/>
      <c r="S30" s="182"/>
      <c r="T30" s="188">
        <v>0</v>
      </c>
      <c r="U30" s="198">
        <v>0</v>
      </c>
      <c r="V30" s="198">
        <v>0</v>
      </c>
    </row>
    <row r="31" spans="1:22" s="25" customFormat="1" ht="15.75" customHeight="1">
      <c r="A31" s="51" t="s">
        <v>16</v>
      </c>
      <c r="B31" s="70"/>
      <c r="C31" s="57"/>
      <c r="D31" s="56"/>
      <c r="E31" s="71"/>
      <c r="F31" s="72"/>
      <c r="G31" s="72"/>
      <c r="H31" s="72"/>
      <c r="I31" s="73"/>
      <c r="J31" s="72"/>
      <c r="K31" s="72"/>
      <c r="L31" s="72"/>
      <c r="M31" s="72"/>
      <c r="N31" s="74"/>
      <c r="O31" s="75"/>
      <c r="P31" s="61"/>
      <c r="Q31" s="61"/>
      <c r="R31" s="61"/>
      <c r="S31" s="61"/>
      <c r="T31" s="16">
        <v>0</v>
      </c>
      <c r="U31" s="16">
        <v>0</v>
      </c>
      <c r="V31" s="16">
        <v>0</v>
      </c>
    </row>
    <row r="32" spans="1:22" s="25" customFormat="1" ht="15.75" customHeight="1">
      <c r="A32" s="51" t="s">
        <v>17</v>
      </c>
      <c r="B32" s="70"/>
      <c r="C32" s="57"/>
      <c r="D32" s="56"/>
      <c r="E32" s="76"/>
      <c r="F32" s="73"/>
      <c r="G32" s="73"/>
      <c r="H32" s="73"/>
      <c r="I32" s="31"/>
      <c r="J32" s="73"/>
      <c r="K32" s="73"/>
      <c r="L32" s="73"/>
      <c r="M32" s="73"/>
      <c r="N32" s="77"/>
      <c r="O32" s="56"/>
      <c r="P32" s="61"/>
      <c r="Q32" s="61"/>
      <c r="R32" s="61"/>
      <c r="S32" s="61"/>
      <c r="T32" s="16">
        <v>0</v>
      </c>
      <c r="U32" s="16">
        <v>0</v>
      </c>
      <c r="V32" s="16">
        <v>0</v>
      </c>
    </row>
    <row r="33" spans="1:22" s="25" customFormat="1" ht="15.75" customHeight="1">
      <c r="A33" s="51" t="s">
        <v>18</v>
      </c>
      <c r="B33" s="70"/>
      <c r="C33" s="57"/>
      <c r="D33" s="56"/>
      <c r="E33" s="30"/>
      <c r="F33" s="31"/>
      <c r="G33" s="31"/>
      <c r="H33" s="31"/>
      <c r="I33" s="60"/>
      <c r="J33" s="31"/>
      <c r="K33" s="31"/>
      <c r="L33" s="31"/>
      <c r="M33" s="31"/>
      <c r="N33" s="31"/>
      <c r="O33" s="35"/>
      <c r="P33" s="61"/>
      <c r="Q33" s="61"/>
      <c r="R33" s="61"/>
      <c r="S33" s="61"/>
      <c r="T33" s="16">
        <v>0</v>
      </c>
      <c r="U33" s="16">
        <v>0</v>
      </c>
      <c r="V33" s="16">
        <v>0</v>
      </c>
    </row>
    <row r="34" spans="1:22" s="25" customFormat="1" ht="15.75" customHeight="1">
      <c r="A34" s="51" t="s">
        <v>19</v>
      </c>
      <c r="B34" s="70"/>
      <c r="C34" s="57"/>
      <c r="D34" s="56"/>
      <c r="E34" s="59"/>
      <c r="F34" s="60"/>
      <c r="G34" s="60"/>
      <c r="H34" s="60"/>
      <c r="I34" s="60"/>
      <c r="J34" s="60"/>
      <c r="K34" s="60"/>
      <c r="L34" s="60"/>
      <c r="M34" s="60"/>
      <c r="N34" s="60"/>
      <c r="O34" s="61"/>
      <c r="P34" s="61"/>
      <c r="Q34" s="61"/>
      <c r="R34" s="61"/>
      <c r="S34" s="61"/>
      <c r="T34" s="16">
        <v>0</v>
      </c>
      <c r="U34" s="16">
        <v>0</v>
      </c>
      <c r="V34" s="16">
        <v>0</v>
      </c>
    </row>
    <row r="35" spans="1:22" s="25" customFormat="1" ht="18.75" customHeight="1">
      <c r="A35" s="78"/>
      <c r="B35" s="79"/>
      <c r="C35" s="80"/>
      <c r="D35" s="81"/>
      <c r="E35" s="59"/>
      <c r="F35" s="60"/>
      <c r="G35" s="60"/>
      <c r="H35" s="17"/>
      <c r="I35" s="60"/>
      <c r="J35" s="60"/>
      <c r="K35" s="60"/>
      <c r="L35" s="60"/>
      <c r="M35" s="17"/>
      <c r="N35" s="17"/>
      <c r="O35" s="61"/>
      <c r="P35" s="61"/>
      <c r="Q35" s="61"/>
      <c r="R35" s="61"/>
      <c r="S35" s="61"/>
      <c r="T35" s="172">
        <f>T36+T39+T42+T45+T47+T49+T51+T53+T55+T54</f>
        <v>365634.84</v>
      </c>
      <c r="U35" s="172">
        <f>U36+U39+U42+U45+U47+U49+U51+U53+U55+U54</f>
        <v>368399.73</v>
      </c>
      <c r="V35" s="172">
        <f>V36+V39+V42+V45+V47+V49+V51+V53+V55+V54</f>
        <v>275634.84</v>
      </c>
    </row>
    <row r="36" spans="1:22" s="25" customFormat="1" ht="18.75" customHeight="1">
      <c r="A36" s="78" t="s">
        <v>83</v>
      </c>
      <c r="B36" s="56" t="s">
        <v>81</v>
      </c>
      <c r="C36" s="80"/>
      <c r="D36" s="81"/>
      <c r="E36" s="86"/>
      <c r="F36" s="58"/>
      <c r="G36" s="56"/>
      <c r="H36" s="17"/>
      <c r="I36" s="75"/>
      <c r="J36" s="56"/>
      <c r="K36" s="56"/>
      <c r="L36" s="56"/>
      <c r="M36" s="17"/>
      <c r="N36" s="17"/>
      <c r="O36" s="61"/>
      <c r="P36" s="61"/>
      <c r="Q36" s="61"/>
      <c r="R36" s="61"/>
      <c r="S36" s="61"/>
      <c r="T36" s="189">
        <f aca="true" t="shared" si="2" ref="T36:V37">T37</f>
        <v>78760.66</v>
      </c>
      <c r="U36" s="171">
        <f t="shared" si="2"/>
        <v>78760.66</v>
      </c>
      <c r="V36" s="171">
        <f t="shared" si="2"/>
        <v>78760.66</v>
      </c>
    </row>
    <row r="37" spans="1:22" s="25" customFormat="1" ht="18" customHeight="1">
      <c r="A37" s="78"/>
      <c r="B37" s="185" t="s">
        <v>109</v>
      </c>
      <c r="C37" s="57"/>
      <c r="D37" s="56"/>
      <c r="E37" s="86"/>
      <c r="F37" s="58"/>
      <c r="G37" s="56"/>
      <c r="H37" s="17"/>
      <c r="I37" s="75"/>
      <c r="J37" s="56"/>
      <c r="K37" s="56"/>
      <c r="L37" s="56"/>
      <c r="M37" s="17"/>
      <c r="N37" s="17"/>
      <c r="O37" s="61"/>
      <c r="P37" s="61"/>
      <c r="Q37" s="61"/>
      <c r="R37" s="61"/>
      <c r="S37" s="61"/>
      <c r="T37" s="188">
        <f t="shared" si="2"/>
        <v>78760.66</v>
      </c>
      <c r="U37" s="188">
        <f t="shared" si="2"/>
        <v>78760.66</v>
      </c>
      <c r="V37" s="188">
        <f t="shared" si="2"/>
        <v>78760.66</v>
      </c>
    </row>
    <row r="38" spans="1:22" s="25" customFormat="1" ht="19.5" customHeight="1">
      <c r="A38" s="178"/>
      <c r="B38" s="186" t="s">
        <v>108</v>
      </c>
      <c r="C38" s="175"/>
      <c r="D38" s="176"/>
      <c r="E38" s="122">
        <v>764572000</v>
      </c>
      <c r="F38" s="179"/>
      <c r="G38" s="118"/>
      <c r="H38" s="118"/>
      <c r="I38" s="180"/>
      <c r="J38" s="118"/>
      <c r="K38" s="118"/>
      <c r="L38" s="118"/>
      <c r="M38" s="118"/>
      <c r="N38" s="181"/>
      <c r="O38" s="177"/>
      <c r="P38" s="69"/>
      <c r="Q38" s="177"/>
      <c r="R38" s="177"/>
      <c r="S38" s="177"/>
      <c r="T38" s="188">
        <v>78760.66</v>
      </c>
      <c r="U38" s="197">
        <f>T38</f>
        <v>78760.66</v>
      </c>
      <c r="V38" s="197">
        <f>U38</f>
        <v>78760.66</v>
      </c>
    </row>
    <row r="39" spans="1:22" s="25" customFormat="1" ht="18" customHeight="1">
      <c r="A39" s="55" t="s">
        <v>83</v>
      </c>
      <c r="B39" s="187" t="s">
        <v>84</v>
      </c>
      <c r="C39" s="83"/>
      <c r="D39" s="75"/>
      <c r="E39" s="88"/>
      <c r="F39" s="35"/>
      <c r="G39" s="35"/>
      <c r="H39" s="35"/>
      <c r="I39" s="35"/>
      <c r="J39" s="35"/>
      <c r="K39" s="35"/>
      <c r="L39" s="35"/>
      <c r="M39" s="35"/>
      <c r="N39" s="35"/>
      <c r="O39" s="138"/>
      <c r="P39" s="138"/>
      <c r="Q39" s="138"/>
      <c r="R39" s="138"/>
      <c r="S39" s="138"/>
      <c r="T39" s="189">
        <f aca="true" t="shared" si="3" ref="T39:V40">T40</f>
        <v>8812.5</v>
      </c>
      <c r="U39" s="171">
        <f t="shared" si="3"/>
        <v>8812.5</v>
      </c>
      <c r="V39" s="171">
        <f t="shared" si="3"/>
        <v>8812.5</v>
      </c>
    </row>
    <row r="40" spans="1:22" s="25" customFormat="1" ht="18.75" customHeight="1">
      <c r="A40" s="78"/>
      <c r="B40" s="185" t="s">
        <v>109</v>
      </c>
      <c r="C40" s="80"/>
      <c r="D40" s="81"/>
      <c r="E40" s="84"/>
      <c r="F40" s="85"/>
      <c r="G40" s="85"/>
      <c r="H40" s="85"/>
      <c r="I40" s="85"/>
      <c r="J40" s="85"/>
      <c r="K40" s="85"/>
      <c r="L40" s="85"/>
      <c r="M40" s="85"/>
      <c r="N40" s="85"/>
      <c r="O40" s="85"/>
      <c r="P40" s="85"/>
      <c r="Q40" s="85"/>
      <c r="R40" s="85"/>
      <c r="S40" s="85"/>
      <c r="T40" s="188">
        <f t="shared" si="3"/>
        <v>8812.5</v>
      </c>
      <c r="U40" s="188">
        <f t="shared" si="3"/>
        <v>8812.5</v>
      </c>
      <c r="V40" s="188">
        <f t="shared" si="3"/>
        <v>8812.5</v>
      </c>
    </row>
    <row r="41" spans="1:22" s="25" customFormat="1" ht="18" customHeight="1">
      <c r="A41" s="183"/>
      <c r="B41" s="186" t="s">
        <v>110</v>
      </c>
      <c r="C41" s="175"/>
      <c r="D41" s="184"/>
      <c r="E41" s="104"/>
      <c r="F41" s="45"/>
      <c r="G41" s="45"/>
      <c r="H41" s="45"/>
      <c r="I41" s="47"/>
      <c r="J41" s="47"/>
      <c r="K41" s="45"/>
      <c r="L41" s="45"/>
      <c r="M41" s="45"/>
      <c r="N41" s="45"/>
      <c r="O41" s="182"/>
      <c r="P41" s="182"/>
      <c r="Q41" s="182"/>
      <c r="R41" s="182"/>
      <c r="S41" s="182"/>
      <c r="T41" s="188">
        <v>8812.5</v>
      </c>
      <c r="U41" s="198">
        <f>T41</f>
        <v>8812.5</v>
      </c>
      <c r="V41" s="198">
        <f>U41</f>
        <v>8812.5</v>
      </c>
    </row>
    <row r="42" spans="1:22" s="25" customFormat="1" ht="18" customHeight="1">
      <c r="A42" s="183" t="s">
        <v>83</v>
      </c>
      <c r="B42" s="56" t="s">
        <v>117</v>
      </c>
      <c r="C42" s="175"/>
      <c r="D42" s="176"/>
      <c r="E42" s="104"/>
      <c r="F42" s="45"/>
      <c r="G42" s="45"/>
      <c r="H42" s="45"/>
      <c r="I42" s="47"/>
      <c r="J42" s="47"/>
      <c r="K42" s="45"/>
      <c r="L42" s="45"/>
      <c r="M42" s="45"/>
      <c r="N42" s="45"/>
      <c r="O42" s="182"/>
      <c r="P42" s="182"/>
      <c r="Q42" s="182"/>
      <c r="R42" s="182"/>
      <c r="S42" s="182"/>
      <c r="T42" s="189">
        <f>T43</f>
        <v>90000</v>
      </c>
      <c r="U42" s="171">
        <f>U43</f>
        <v>92764.89</v>
      </c>
      <c r="V42" s="171">
        <f>V43</f>
        <v>0</v>
      </c>
    </row>
    <row r="43" spans="1:22" s="25" customFormat="1" ht="18" customHeight="1">
      <c r="A43" s="183"/>
      <c r="B43" s="185" t="s">
        <v>109</v>
      </c>
      <c r="C43" s="175"/>
      <c r="D43" s="176"/>
      <c r="E43" s="104"/>
      <c r="F43" s="45"/>
      <c r="G43" s="45"/>
      <c r="H43" s="45"/>
      <c r="I43" s="47"/>
      <c r="J43" s="47"/>
      <c r="K43" s="45"/>
      <c r="L43" s="45"/>
      <c r="M43" s="45"/>
      <c r="N43" s="45"/>
      <c r="O43" s="182"/>
      <c r="P43" s="182"/>
      <c r="Q43" s="182"/>
      <c r="R43" s="182"/>
      <c r="S43" s="182"/>
      <c r="T43" s="188">
        <f>SUM(T44:T44)</f>
        <v>90000</v>
      </c>
      <c r="U43" s="188">
        <f>SUM(U44:U44)</f>
        <v>92764.89</v>
      </c>
      <c r="V43" s="188">
        <f>SUM(V44:V44)</f>
        <v>0</v>
      </c>
    </row>
    <row r="44" spans="1:22" s="25" customFormat="1" ht="18" customHeight="1">
      <c r="A44" s="183"/>
      <c r="B44" s="186" t="s">
        <v>148</v>
      </c>
      <c r="C44" s="175"/>
      <c r="D44" s="176"/>
      <c r="E44" s="104"/>
      <c r="F44" s="45"/>
      <c r="G44" s="45"/>
      <c r="H44" s="45"/>
      <c r="I44" s="47"/>
      <c r="J44" s="47"/>
      <c r="K44" s="45"/>
      <c r="L44" s="45"/>
      <c r="M44" s="45"/>
      <c r="N44" s="45"/>
      <c r="O44" s="182"/>
      <c r="P44" s="182"/>
      <c r="Q44" s="182"/>
      <c r="R44" s="182"/>
      <c r="S44" s="182"/>
      <c r="T44" s="188">
        <v>90000</v>
      </c>
      <c r="U44" s="188">
        <v>92764.89</v>
      </c>
      <c r="V44" s="188">
        <v>0</v>
      </c>
    </row>
    <row r="45" spans="1:22" s="25" customFormat="1" ht="18" customHeight="1">
      <c r="A45" s="183" t="s">
        <v>83</v>
      </c>
      <c r="B45" s="187" t="s">
        <v>79</v>
      </c>
      <c r="C45" s="175"/>
      <c r="D45" s="176"/>
      <c r="E45" s="104"/>
      <c r="F45" s="45"/>
      <c r="G45" s="45"/>
      <c r="H45" s="45"/>
      <c r="I45" s="47"/>
      <c r="J45" s="47"/>
      <c r="K45" s="45"/>
      <c r="L45" s="45"/>
      <c r="M45" s="45"/>
      <c r="N45" s="45"/>
      <c r="O45" s="182"/>
      <c r="P45" s="182"/>
      <c r="Q45" s="182"/>
      <c r="R45" s="182"/>
      <c r="S45" s="182"/>
      <c r="T45" s="189">
        <f>T46</f>
        <v>0</v>
      </c>
      <c r="U45" s="171">
        <f>U46</f>
        <v>0</v>
      </c>
      <c r="V45" s="171">
        <f>V46</f>
        <v>0</v>
      </c>
    </row>
    <row r="46" spans="1:22" s="25" customFormat="1" ht="18" customHeight="1">
      <c r="A46" s="183"/>
      <c r="B46" s="185" t="s">
        <v>109</v>
      </c>
      <c r="C46" s="175"/>
      <c r="D46" s="176"/>
      <c r="E46" s="104"/>
      <c r="F46" s="45"/>
      <c r="G46" s="45"/>
      <c r="H46" s="45"/>
      <c r="I46" s="47"/>
      <c r="J46" s="47"/>
      <c r="K46" s="45"/>
      <c r="L46" s="45"/>
      <c r="M46" s="45"/>
      <c r="N46" s="45"/>
      <c r="O46" s="182"/>
      <c r="P46" s="182"/>
      <c r="Q46" s="182"/>
      <c r="R46" s="182"/>
      <c r="S46" s="182"/>
      <c r="T46" s="188">
        <v>0</v>
      </c>
      <c r="U46" s="199">
        <v>0</v>
      </c>
      <c r="V46" s="199">
        <v>0</v>
      </c>
    </row>
    <row r="47" spans="1:22" s="25" customFormat="1" ht="18" customHeight="1">
      <c r="A47" s="183" t="s">
        <v>83</v>
      </c>
      <c r="B47" s="187" t="s">
        <v>97</v>
      </c>
      <c r="C47" s="175"/>
      <c r="D47" s="176"/>
      <c r="E47" s="104"/>
      <c r="F47" s="45"/>
      <c r="G47" s="45"/>
      <c r="H47" s="45"/>
      <c r="I47" s="47"/>
      <c r="J47" s="47"/>
      <c r="K47" s="45"/>
      <c r="L47" s="45"/>
      <c r="M47" s="45"/>
      <c r="N47" s="45"/>
      <c r="O47" s="182"/>
      <c r="P47" s="182"/>
      <c r="Q47" s="182"/>
      <c r="R47" s="182"/>
      <c r="S47" s="182"/>
      <c r="T47" s="189">
        <f>T48</f>
        <v>0</v>
      </c>
      <c r="U47" s="171">
        <f>U48</f>
        <v>0</v>
      </c>
      <c r="V47" s="171">
        <f>V48</f>
        <v>0</v>
      </c>
    </row>
    <row r="48" spans="1:22" s="25" customFormat="1" ht="18" customHeight="1">
      <c r="A48" s="183"/>
      <c r="B48" s="185" t="s">
        <v>109</v>
      </c>
      <c r="C48" s="175"/>
      <c r="D48" s="176"/>
      <c r="E48" s="104"/>
      <c r="F48" s="45"/>
      <c r="G48" s="45"/>
      <c r="H48" s="45"/>
      <c r="I48" s="47"/>
      <c r="J48" s="47"/>
      <c r="K48" s="45"/>
      <c r="L48" s="45"/>
      <c r="M48" s="45"/>
      <c r="N48" s="45"/>
      <c r="O48" s="182"/>
      <c r="P48" s="182"/>
      <c r="Q48" s="182"/>
      <c r="R48" s="182"/>
      <c r="S48" s="182"/>
      <c r="T48" s="188">
        <v>0</v>
      </c>
      <c r="U48" s="188">
        <v>0</v>
      </c>
      <c r="V48" s="188">
        <v>0</v>
      </c>
    </row>
    <row r="49" spans="1:22" s="25" customFormat="1" ht="18" customHeight="1">
      <c r="A49" s="183" t="s">
        <v>83</v>
      </c>
      <c r="B49" s="187" t="s">
        <v>85</v>
      </c>
      <c r="C49" s="175"/>
      <c r="D49" s="176"/>
      <c r="E49" s="104"/>
      <c r="F49" s="45"/>
      <c r="G49" s="45"/>
      <c r="H49" s="45"/>
      <c r="I49" s="47"/>
      <c r="J49" s="47"/>
      <c r="K49" s="45"/>
      <c r="L49" s="45"/>
      <c r="M49" s="45"/>
      <c r="N49" s="45"/>
      <c r="O49" s="182"/>
      <c r="P49" s="182"/>
      <c r="Q49" s="182"/>
      <c r="R49" s="182"/>
      <c r="S49" s="182"/>
      <c r="T49" s="189">
        <f>T50</f>
        <v>0</v>
      </c>
      <c r="U49" s="171">
        <f>U50</f>
        <v>0</v>
      </c>
      <c r="V49" s="171">
        <f>V50</f>
        <v>0</v>
      </c>
    </row>
    <row r="50" spans="1:22" s="25" customFormat="1" ht="18" customHeight="1">
      <c r="A50" s="183"/>
      <c r="B50" s="185" t="s">
        <v>109</v>
      </c>
      <c r="C50" s="175"/>
      <c r="D50" s="176"/>
      <c r="E50" s="104"/>
      <c r="F50" s="45"/>
      <c r="G50" s="45"/>
      <c r="H50" s="45"/>
      <c r="I50" s="47"/>
      <c r="J50" s="47"/>
      <c r="K50" s="45"/>
      <c r="L50" s="45"/>
      <c r="M50" s="45"/>
      <c r="N50" s="45"/>
      <c r="O50" s="182"/>
      <c r="P50" s="182"/>
      <c r="Q50" s="182"/>
      <c r="R50" s="182"/>
      <c r="S50" s="182"/>
      <c r="T50" s="188">
        <v>0</v>
      </c>
      <c r="U50" s="188">
        <v>0</v>
      </c>
      <c r="V50" s="188">
        <v>0</v>
      </c>
    </row>
    <row r="51" spans="1:22" s="25" customFormat="1" ht="18" customHeight="1">
      <c r="A51" s="183" t="s">
        <v>83</v>
      </c>
      <c r="B51" s="17" t="s">
        <v>114</v>
      </c>
      <c r="C51" s="175"/>
      <c r="D51" s="176"/>
      <c r="E51" s="104"/>
      <c r="F51" s="45"/>
      <c r="G51" s="45"/>
      <c r="H51" s="45"/>
      <c r="I51" s="47"/>
      <c r="J51" s="47"/>
      <c r="K51" s="45"/>
      <c r="L51" s="45"/>
      <c r="M51" s="45"/>
      <c r="N51" s="45"/>
      <c r="O51" s="182"/>
      <c r="P51" s="182"/>
      <c r="Q51" s="182"/>
      <c r="R51" s="182"/>
      <c r="S51" s="182"/>
      <c r="T51" s="189">
        <f>T52</f>
        <v>0</v>
      </c>
      <c r="U51" s="189">
        <f>U52</f>
        <v>0</v>
      </c>
      <c r="V51" s="171">
        <f>V52</f>
        <v>0</v>
      </c>
    </row>
    <row r="52" spans="1:22" s="25" customFormat="1" ht="18" customHeight="1">
      <c r="A52" s="183"/>
      <c r="B52" s="186" t="s">
        <v>109</v>
      </c>
      <c r="C52" s="175"/>
      <c r="D52" s="176"/>
      <c r="E52" s="104"/>
      <c r="F52" s="45"/>
      <c r="G52" s="45"/>
      <c r="H52" s="45"/>
      <c r="I52" s="47"/>
      <c r="J52" s="47"/>
      <c r="K52" s="45"/>
      <c r="L52" s="45"/>
      <c r="M52" s="45"/>
      <c r="N52" s="45"/>
      <c r="O52" s="182"/>
      <c r="P52" s="182"/>
      <c r="Q52" s="182"/>
      <c r="R52" s="182"/>
      <c r="S52" s="182"/>
      <c r="T52" s="188">
        <v>0</v>
      </c>
      <c r="U52" s="188">
        <v>0</v>
      </c>
      <c r="V52" s="199">
        <v>0</v>
      </c>
    </row>
    <row r="53" spans="1:22" s="25" customFormat="1" ht="18" customHeight="1">
      <c r="A53" s="183" t="s">
        <v>83</v>
      </c>
      <c r="B53" s="190" t="s">
        <v>100</v>
      </c>
      <c r="C53" s="175"/>
      <c r="D53" s="176"/>
      <c r="E53" s="104"/>
      <c r="F53" s="45"/>
      <c r="G53" s="45"/>
      <c r="H53" s="45"/>
      <c r="I53" s="47"/>
      <c r="J53" s="47"/>
      <c r="K53" s="45"/>
      <c r="L53" s="45"/>
      <c r="M53" s="45"/>
      <c r="N53" s="45"/>
      <c r="O53" s="182"/>
      <c r="P53" s="182"/>
      <c r="Q53" s="182"/>
      <c r="R53" s="182"/>
      <c r="S53" s="182"/>
      <c r="T53" s="189">
        <v>147500</v>
      </c>
      <c r="U53" s="171">
        <f>T53</f>
        <v>147500</v>
      </c>
      <c r="V53" s="171">
        <f>U53</f>
        <v>147500</v>
      </c>
    </row>
    <row r="54" spans="1:22" s="25" customFormat="1" ht="18" customHeight="1">
      <c r="A54" s="183" t="s">
        <v>83</v>
      </c>
      <c r="B54" s="190" t="s">
        <v>152</v>
      </c>
      <c r="C54" s="175"/>
      <c r="D54" s="176"/>
      <c r="E54" s="104"/>
      <c r="F54" s="45"/>
      <c r="G54" s="45"/>
      <c r="H54" s="45"/>
      <c r="I54" s="47"/>
      <c r="J54" s="47"/>
      <c r="K54" s="45"/>
      <c r="L54" s="45"/>
      <c r="M54" s="45"/>
      <c r="N54" s="45"/>
      <c r="O54" s="182"/>
      <c r="P54" s="182"/>
      <c r="Q54" s="182"/>
      <c r="R54" s="182"/>
      <c r="S54" s="182"/>
      <c r="T54" s="189">
        <v>0</v>
      </c>
      <c r="U54" s="171">
        <v>0</v>
      </c>
      <c r="V54" s="171">
        <v>0</v>
      </c>
    </row>
    <row r="55" spans="1:22" s="25" customFormat="1" ht="18" customHeight="1">
      <c r="A55" s="183" t="s">
        <v>83</v>
      </c>
      <c r="B55" s="190" t="s">
        <v>86</v>
      </c>
      <c r="C55" s="175"/>
      <c r="D55" s="176"/>
      <c r="E55" s="104"/>
      <c r="F55" s="45"/>
      <c r="G55" s="45"/>
      <c r="H55" s="45"/>
      <c r="I55" s="47"/>
      <c r="J55" s="47"/>
      <c r="K55" s="45"/>
      <c r="L55" s="45"/>
      <c r="M55" s="45"/>
      <c r="N55" s="45"/>
      <c r="O55" s="182"/>
      <c r="P55" s="182"/>
      <c r="Q55" s="182"/>
      <c r="R55" s="182"/>
      <c r="S55" s="182"/>
      <c r="T55" s="206">
        <v>40561.68</v>
      </c>
      <c r="U55" s="206">
        <v>40561.68</v>
      </c>
      <c r="V55" s="206">
        <v>40561.68</v>
      </c>
    </row>
    <row r="56" spans="1:22" s="25" customFormat="1" ht="15.75" customHeight="1">
      <c r="A56" s="87"/>
      <c r="B56" s="57"/>
      <c r="C56" s="65"/>
      <c r="D56" s="56"/>
      <c r="E56" s="88"/>
      <c r="F56" s="89"/>
      <c r="G56" s="35"/>
      <c r="H56" s="35"/>
      <c r="I56" s="90"/>
      <c r="J56" s="35"/>
      <c r="K56" s="35"/>
      <c r="L56" s="35"/>
      <c r="M56" s="35"/>
      <c r="N56" s="17"/>
      <c r="O56" s="91"/>
      <c r="P56" s="33"/>
      <c r="Q56" s="91"/>
      <c r="R56" s="91"/>
      <c r="S56" s="91"/>
      <c r="T56" s="92"/>
      <c r="U56" s="16"/>
      <c r="V56" s="16"/>
    </row>
    <row r="57" spans="1:22" s="25" customFormat="1" ht="18" customHeight="1">
      <c r="A57" s="61"/>
      <c r="B57" s="93" t="s">
        <v>153</v>
      </c>
      <c r="C57" s="93"/>
      <c r="D57" s="62"/>
      <c r="E57" s="94">
        <f aca="true" t="shared" si="4" ref="E57:S57">SUM(E11:E40)</f>
        <v>2904572000</v>
      </c>
      <c r="F57" s="95">
        <f t="shared" si="4"/>
        <v>0</v>
      </c>
      <c r="G57" s="95">
        <f t="shared" si="4"/>
        <v>65000000</v>
      </c>
      <c r="H57" s="95">
        <f t="shared" si="4"/>
        <v>0</v>
      </c>
      <c r="I57" s="95">
        <f t="shared" si="4"/>
        <v>0</v>
      </c>
      <c r="J57" s="95">
        <f t="shared" si="4"/>
        <v>0</v>
      </c>
      <c r="K57" s="95">
        <f t="shared" si="4"/>
        <v>45000000</v>
      </c>
      <c r="L57" s="95">
        <f t="shared" si="4"/>
        <v>0</v>
      </c>
      <c r="M57" s="95">
        <f t="shared" si="4"/>
        <v>0</v>
      </c>
      <c r="N57" s="95">
        <f t="shared" si="4"/>
        <v>15000000</v>
      </c>
      <c r="O57" s="95">
        <f t="shared" si="4"/>
        <v>0</v>
      </c>
      <c r="P57" s="95">
        <f t="shared" si="4"/>
        <v>0</v>
      </c>
      <c r="Q57" s="95">
        <f t="shared" si="4"/>
        <v>0</v>
      </c>
      <c r="R57" s="95">
        <f t="shared" si="4"/>
        <v>0</v>
      </c>
      <c r="S57" s="95">
        <f t="shared" si="4"/>
        <v>0</v>
      </c>
      <c r="T57" s="172">
        <f>T10+T35</f>
        <v>8535025.350000001</v>
      </c>
      <c r="U57" s="172">
        <f>U10+U35</f>
        <v>8507790.24</v>
      </c>
      <c r="V57" s="172">
        <f>V10+V35</f>
        <v>8415025.350000001</v>
      </c>
    </row>
    <row r="58" spans="1:22" s="25" customFormat="1" ht="18" customHeight="1">
      <c r="A58" s="90"/>
      <c r="B58" s="208"/>
      <c r="C58" s="208"/>
      <c r="D58" s="35"/>
      <c r="E58" s="191"/>
      <c r="F58" s="192"/>
      <c r="G58" s="192"/>
      <c r="H58" s="192"/>
      <c r="I58" s="192"/>
      <c r="J58" s="192"/>
      <c r="K58" s="192"/>
      <c r="L58" s="192"/>
      <c r="M58" s="192"/>
      <c r="N58" s="192"/>
      <c r="O58" s="192"/>
      <c r="P58" s="192"/>
      <c r="Q58" s="192"/>
      <c r="R58" s="192"/>
      <c r="S58" s="192"/>
      <c r="T58" s="172"/>
      <c r="U58" s="172"/>
      <c r="V58" s="172"/>
    </row>
    <row r="59" spans="1:22" s="25" customFormat="1" ht="20.25">
      <c r="A59" s="96"/>
      <c r="B59" s="97" t="s">
        <v>20</v>
      </c>
      <c r="C59" s="98"/>
      <c r="D59" s="47"/>
      <c r="E59" s="99"/>
      <c r="F59" s="100"/>
      <c r="G59" s="100"/>
      <c r="H59" s="100"/>
      <c r="I59" s="100"/>
      <c r="J59" s="100"/>
      <c r="K59" s="100"/>
      <c r="L59" s="100"/>
      <c r="M59" s="100"/>
      <c r="N59" s="100"/>
      <c r="O59" s="100"/>
      <c r="P59" s="100"/>
      <c r="Q59" s="100"/>
      <c r="R59" s="100"/>
      <c r="S59" s="100"/>
      <c r="T59" s="92"/>
      <c r="U59" s="92"/>
      <c r="V59" s="92"/>
    </row>
    <row r="60" spans="1:22" s="25" customFormat="1" ht="18" customHeight="1">
      <c r="A60" s="65"/>
      <c r="B60" s="17"/>
      <c r="C60" s="17"/>
      <c r="D60" s="17"/>
      <c r="E60" s="18" t="s">
        <v>2</v>
      </c>
      <c r="F60" s="19" t="s">
        <v>3</v>
      </c>
      <c r="G60" s="20"/>
      <c r="H60" s="19" t="s">
        <v>4</v>
      </c>
      <c r="I60" s="21"/>
      <c r="J60" s="22"/>
      <c r="K60" s="22"/>
      <c r="L60" s="22"/>
      <c r="M60" s="20" t="s">
        <v>5</v>
      </c>
      <c r="N60" s="23" t="s">
        <v>6</v>
      </c>
      <c r="O60" s="20"/>
      <c r="P60" s="20"/>
      <c r="Q60" s="20"/>
      <c r="R60" s="20"/>
      <c r="S60" s="20"/>
      <c r="T60" s="24">
        <v>2013</v>
      </c>
      <c r="U60" s="24">
        <f>T60+1</f>
        <v>2014</v>
      </c>
      <c r="V60" s="24">
        <f>U60+1</f>
        <v>2015</v>
      </c>
    </row>
    <row r="61" spans="1:22" s="25" customFormat="1" ht="15.75" customHeight="1">
      <c r="A61" s="26" t="s">
        <v>21</v>
      </c>
      <c r="B61" s="101" t="s">
        <v>22</v>
      </c>
      <c r="C61" s="102"/>
      <c r="D61" s="103"/>
      <c r="E61" s="104"/>
      <c r="F61" s="45"/>
      <c r="G61" s="45"/>
      <c r="H61" s="45"/>
      <c r="I61" s="105"/>
      <c r="J61" s="105"/>
      <c r="K61" s="105"/>
      <c r="L61" s="105"/>
      <c r="M61" s="105"/>
      <c r="N61" s="47"/>
      <c r="O61" s="106"/>
      <c r="P61" s="106"/>
      <c r="Q61" s="106"/>
      <c r="R61" s="106"/>
      <c r="S61" s="106"/>
      <c r="T61" s="107"/>
      <c r="U61" s="107"/>
      <c r="V61" s="107"/>
    </row>
    <row r="62" spans="1:22" s="50" customFormat="1" ht="15.75" customHeight="1">
      <c r="A62" s="38"/>
      <c r="B62" s="39"/>
      <c r="C62" s="40"/>
      <c r="D62" s="41"/>
      <c r="E62" s="108"/>
      <c r="F62" s="47"/>
      <c r="G62" s="47"/>
      <c r="H62" s="47"/>
      <c r="I62" s="47"/>
      <c r="J62" s="47"/>
      <c r="K62" s="47"/>
      <c r="L62" s="47"/>
      <c r="M62" s="47"/>
      <c r="N62" s="47"/>
      <c r="O62" s="45"/>
      <c r="P62" s="45"/>
      <c r="Q62" s="45"/>
      <c r="R62" s="45"/>
      <c r="S62" s="45"/>
      <c r="T62" s="109"/>
      <c r="U62" s="109"/>
      <c r="V62" s="109"/>
    </row>
    <row r="63" spans="1:22" s="25" customFormat="1" ht="18.75" customHeight="1">
      <c r="A63" s="51" t="s">
        <v>23</v>
      </c>
      <c r="B63" s="79"/>
      <c r="C63" s="80"/>
      <c r="D63" s="81"/>
      <c r="E63" s="110"/>
      <c r="F63" s="31"/>
      <c r="G63" s="31"/>
      <c r="H63" s="31"/>
      <c r="I63" s="31"/>
      <c r="J63" s="31"/>
      <c r="K63" s="31"/>
      <c r="L63" s="31"/>
      <c r="M63" s="31"/>
      <c r="N63" s="32"/>
      <c r="O63" s="85"/>
      <c r="P63" s="85"/>
      <c r="Q63" s="85"/>
      <c r="R63" s="85"/>
      <c r="S63" s="85"/>
      <c r="T63" s="172">
        <f>SUM(T64:T75)</f>
        <v>820594.54</v>
      </c>
      <c r="U63" s="172">
        <f>SUM(U64:U75)</f>
        <v>834544.64718</v>
      </c>
      <c r="V63" s="172">
        <f>SUM(V64:V75)</f>
        <v>848731.90618206</v>
      </c>
    </row>
    <row r="64" spans="1:22" s="25" customFormat="1" ht="19.5" customHeight="1">
      <c r="A64" s="35"/>
      <c r="B64" s="57" t="s">
        <v>89</v>
      </c>
      <c r="C64" s="56" t="s">
        <v>81</v>
      </c>
      <c r="D64" s="56"/>
      <c r="E64" s="111">
        <v>455000000</v>
      </c>
      <c r="F64" s="112"/>
      <c r="G64" s="54"/>
      <c r="H64" s="112"/>
      <c r="I64" s="112"/>
      <c r="J64" s="112"/>
      <c r="K64" s="112"/>
      <c r="L64" s="112"/>
      <c r="M64" s="112"/>
      <c r="N64" s="54">
        <v>3150000</v>
      </c>
      <c r="O64" s="112"/>
      <c r="P64" s="112"/>
      <c r="Q64" s="112"/>
      <c r="R64" s="112"/>
      <c r="S64" s="112"/>
      <c r="T64" s="189">
        <v>444453.12</v>
      </c>
      <c r="U64" s="171">
        <f>T64+(T64*1.7/100)</f>
        <v>452008.82304</v>
      </c>
      <c r="V64" s="171">
        <f>U64+(U64*1.7/100)</f>
        <v>459692.97303168</v>
      </c>
    </row>
    <row r="65" spans="1:22" s="25" customFormat="1" ht="19.5" customHeight="1">
      <c r="A65" s="35"/>
      <c r="B65" s="57" t="s">
        <v>89</v>
      </c>
      <c r="C65" s="56" t="s">
        <v>82</v>
      </c>
      <c r="D65" s="56"/>
      <c r="E65" s="76">
        <v>405000000</v>
      </c>
      <c r="F65" s="73"/>
      <c r="G65" s="73">
        <v>3000000</v>
      </c>
      <c r="H65" s="73">
        <v>1000000</v>
      </c>
      <c r="I65" s="73"/>
      <c r="J65" s="73"/>
      <c r="K65" s="73"/>
      <c r="L65" s="73">
        <v>2000000</v>
      </c>
      <c r="M65" s="73"/>
      <c r="N65" s="113"/>
      <c r="O65" s="114"/>
      <c r="P65" s="114"/>
      <c r="Q65" s="114"/>
      <c r="R65" s="114"/>
      <c r="S65" s="114"/>
      <c r="T65" s="189">
        <v>206045.85</v>
      </c>
      <c r="U65" s="171">
        <f>T65+(T65*1.7/100)</f>
        <v>209548.62945</v>
      </c>
      <c r="V65" s="171">
        <f aca="true" t="shared" si="5" ref="V65:V75">U65+(U65*1.7/100)</f>
        <v>213110.95615065002</v>
      </c>
    </row>
    <row r="66" spans="1:22" s="25" customFormat="1" ht="18" customHeight="1">
      <c r="A66" s="35"/>
      <c r="B66" s="57" t="s">
        <v>89</v>
      </c>
      <c r="C66" s="56" t="s">
        <v>107</v>
      </c>
      <c r="D66" s="56"/>
      <c r="E66" s="76">
        <v>17000000</v>
      </c>
      <c r="F66" s="73"/>
      <c r="G66" s="73">
        <v>17400000</v>
      </c>
      <c r="H66" s="73"/>
      <c r="I66" s="73"/>
      <c r="J66" s="73"/>
      <c r="K66" s="73"/>
      <c r="L66" s="73"/>
      <c r="M66" s="73"/>
      <c r="N66" s="113"/>
      <c r="O66" s="61"/>
      <c r="P66" s="61"/>
      <c r="Q66" s="61"/>
      <c r="R66" s="61"/>
      <c r="S66" s="61"/>
      <c r="T66" s="189">
        <v>7821.41</v>
      </c>
      <c r="U66" s="171">
        <f aca="true" t="shared" si="6" ref="U66:U75">T66+(T66*1.7/100)</f>
        <v>7954.37397</v>
      </c>
      <c r="V66" s="171">
        <f t="shared" si="5"/>
        <v>8089.59832749</v>
      </c>
    </row>
    <row r="67" spans="1:22" s="25" customFormat="1" ht="18" customHeight="1">
      <c r="A67" s="35"/>
      <c r="B67" s="57" t="s">
        <v>89</v>
      </c>
      <c r="C67" s="65" t="s">
        <v>87</v>
      </c>
      <c r="D67" s="56"/>
      <c r="E67" s="115"/>
      <c r="F67" s="116"/>
      <c r="G67" s="73"/>
      <c r="H67" s="73"/>
      <c r="I67" s="73"/>
      <c r="J67" s="73"/>
      <c r="K67" s="73"/>
      <c r="L67" s="73"/>
      <c r="M67" s="73"/>
      <c r="N67" s="113"/>
      <c r="O67" s="61"/>
      <c r="P67" s="61"/>
      <c r="Q67" s="61"/>
      <c r="R67" s="61"/>
      <c r="S67" s="61"/>
      <c r="T67" s="189">
        <v>0</v>
      </c>
      <c r="U67" s="171">
        <f t="shared" si="6"/>
        <v>0</v>
      </c>
      <c r="V67" s="171">
        <f t="shared" si="5"/>
        <v>0</v>
      </c>
    </row>
    <row r="68" spans="1:22" s="25" customFormat="1" ht="18" customHeight="1">
      <c r="A68" s="35"/>
      <c r="B68" s="57" t="s">
        <v>89</v>
      </c>
      <c r="C68" s="56" t="s">
        <v>117</v>
      </c>
      <c r="D68" s="56"/>
      <c r="E68" s="117"/>
      <c r="F68" s="116"/>
      <c r="G68" s="73"/>
      <c r="H68" s="73"/>
      <c r="I68" s="73"/>
      <c r="J68" s="73"/>
      <c r="K68" s="73"/>
      <c r="L68" s="73"/>
      <c r="M68" s="73"/>
      <c r="N68" s="113"/>
      <c r="O68" s="61"/>
      <c r="P68" s="61"/>
      <c r="Q68" s="61"/>
      <c r="R68" s="61"/>
      <c r="S68" s="61"/>
      <c r="T68" s="189">
        <v>4503.3</v>
      </c>
      <c r="U68" s="171">
        <f t="shared" si="6"/>
        <v>4579.8561</v>
      </c>
      <c r="V68" s="171">
        <f t="shared" si="5"/>
        <v>4657.7136537</v>
      </c>
    </row>
    <row r="69" spans="1:22" s="25" customFormat="1" ht="18" customHeight="1">
      <c r="A69" s="35"/>
      <c r="B69" s="57" t="s">
        <v>89</v>
      </c>
      <c r="C69" s="57" t="s">
        <v>79</v>
      </c>
      <c r="D69" s="56"/>
      <c r="E69" s="76">
        <v>7500000</v>
      </c>
      <c r="F69" s="73">
        <v>3150000</v>
      </c>
      <c r="G69" s="73">
        <v>2500000</v>
      </c>
      <c r="H69" s="73">
        <v>500000</v>
      </c>
      <c r="I69" s="73">
        <v>500000</v>
      </c>
      <c r="J69" s="73">
        <v>500000</v>
      </c>
      <c r="K69" s="73">
        <v>1000000</v>
      </c>
      <c r="L69" s="73">
        <v>500000</v>
      </c>
      <c r="M69" s="73">
        <v>1500000</v>
      </c>
      <c r="N69" s="113">
        <v>4000000</v>
      </c>
      <c r="O69" s="61">
        <v>500000</v>
      </c>
      <c r="P69" s="61">
        <v>500000</v>
      </c>
      <c r="Q69" s="61"/>
      <c r="R69" s="61"/>
      <c r="S69" s="61"/>
      <c r="T69" s="189">
        <v>20587.71</v>
      </c>
      <c r="U69" s="171">
        <f t="shared" si="6"/>
        <v>20937.70107</v>
      </c>
      <c r="V69" s="171">
        <f t="shared" si="5"/>
        <v>21293.64198819</v>
      </c>
    </row>
    <row r="70" spans="1:22" s="25" customFormat="1" ht="18.75" customHeight="1">
      <c r="A70" s="35"/>
      <c r="B70" s="57" t="s">
        <v>89</v>
      </c>
      <c r="C70" s="57" t="s">
        <v>97</v>
      </c>
      <c r="D70" s="56"/>
      <c r="E70" s="76"/>
      <c r="F70" s="73"/>
      <c r="G70" s="73"/>
      <c r="H70" s="73"/>
      <c r="I70" s="73"/>
      <c r="J70" s="73"/>
      <c r="K70" s="73"/>
      <c r="L70" s="73"/>
      <c r="M70" s="73"/>
      <c r="N70" s="113"/>
      <c r="O70" s="61"/>
      <c r="P70" s="61"/>
      <c r="Q70" s="61"/>
      <c r="R70" s="61"/>
      <c r="S70" s="61">
        <v>40000000</v>
      </c>
      <c r="T70" s="189">
        <v>82739.57</v>
      </c>
      <c r="U70" s="171">
        <f t="shared" si="6"/>
        <v>84146.14269000001</v>
      </c>
      <c r="V70" s="171">
        <f t="shared" si="5"/>
        <v>85576.62711573</v>
      </c>
    </row>
    <row r="71" spans="1:22" s="25" customFormat="1" ht="18" customHeight="1">
      <c r="A71" s="35"/>
      <c r="B71" s="57" t="s">
        <v>89</v>
      </c>
      <c r="C71" s="57" t="s">
        <v>88</v>
      </c>
      <c r="D71" s="56"/>
      <c r="E71" s="76">
        <v>2100000</v>
      </c>
      <c r="F71" s="118">
        <v>11500000</v>
      </c>
      <c r="G71" s="73">
        <v>2100000</v>
      </c>
      <c r="H71" s="73"/>
      <c r="I71" s="73"/>
      <c r="J71" s="73"/>
      <c r="K71" s="73">
        <v>12500000</v>
      </c>
      <c r="L71" s="73">
        <v>1050000</v>
      </c>
      <c r="M71" s="73">
        <v>500000</v>
      </c>
      <c r="N71" s="113"/>
      <c r="O71" s="61"/>
      <c r="P71" s="61"/>
      <c r="Q71" s="61"/>
      <c r="R71" s="61"/>
      <c r="S71" s="61"/>
      <c r="T71" s="189">
        <v>10626.34</v>
      </c>
      <c r="U71" s="171">
        <f t="shared" si="6"/>
        <v>10806.98778</v>
      </c>
      <c r="V71" s="171">
        <f t="shared" si="5"/>
        <v>10990.70657226</v>
      </c>
    </row>
    <row r="72" spans="1:22" s="25" customFormat="1" ht="17.25" customHeight="1">
      <c r="A72" s="35"/>
      <c r="B72" s="52" t="s">
        <v>89</v>
      </c>
      <c r="C72" s="57" t="s">
        <v>80</v>
      </c>
      <c r="D72" s="56"/>
      <c r="E72" s="76"/>
      <c r="F72" s="118"/>
      <c r="G72" s="73"/>
      <c r="H72" s="73"/>
      <c r="I72" s="73"/>
      <c r="J72" s="73"/>
      <c r="K72" s="73"/>
      <c r="L72" s="73"/>
      <c r="M72" s="73"/>
      <c r="N72" s="113"/>
      <c r="O72" s="61"/>
      <c r="P72" s="61"/>
      <c r="Q72" s="61"/>
      <c r="R72" s="61"/>
      <c r="S72" s="61"/>
      <c r="T72" s="189">
        <v>24639.42</v>
      </c>
      <c r="U72" s="171">
        <f t="shared" si="6"/>
        <v>25058.290139999997</v>
      </c>
      <c r="V72" s="171">
        <f t="shared" si="5"/>
        <v>25484.281072379996</v>
      </c>
    </row>
    <row r="73" spans="1:22" s="25" customFormat="1" ht="18" customHeight="1">
      <c r="A73" s="35"/>
      <c r="B73" s="57" t="s">
        <v>89</v>
      </c>
      <c r="C73" s="174" t="s">
        <v>98</v>
      </c>
      <c r="D73" s="56"/>
      <c r="E73" s="76">
        <v>210000000</v>
      </c>
      <c r="F73" s="73">
        <v>3000000</v>
      </c>
      <c r="G73" s="73"/>
      <c r="H73" s="73">
        <v>8000000</v>
      </c>
      <c r="I73" s="73"/>
      <c r="J73" s="73"/>
      <c r="K73" s="73"/>
      <c r="L73" s="73"/>
      <c r="M73" s="73">
        <v>8000000</v>
      </c>
      <c r="N73" s="113"/>
      <c r="O73" s="61"/>
      <c r="P73" s="61"/>
      <c r="Q73" s="61"/>
      <c r="R73" s="61"/>
      <c r="S73" s="61"/>
      <c r="T73" s="189">
        <v>0</v>
      </c>
      <c r="U73" s="171">
        <f t="shared" si="6"/>
        <v>0</v>
      </c>
      <c r="V73" s="171">
        <f t="shared" si="5"/>
        <v>0</v>
      </c>
    </row>
    <row r="74" spans="1:22" s="25" customFormat="1" ht="18" customHeight="1">
      <c r="A74" s="35"/>
      <c r="B74" s="57" t="s">
        <v>89</v>
      </c>
      <c r="C74" s="56" t="s">
        <v>120</v>
      </c>
      <c r="D74" s="56"/>
      <c r="E74" s="76"/>
      <c r="F74" s="73"/>
      <c r="G74" s="73"/>
      <c r="H74" s="73"/>
      <c r="I74" s="73"/>
      <c r="J74" s="73"/>
      <c r="K74" s="73"/>
      <c r="L74" s="73"/>
      <c r="M74" s="73"/>
      <c r="N74" s="113"/>
      <c r="O74" s="61"/>
      <c r="P74" s="61"/>
      <c r="Q74" s="61"/>
      <c r="R74" s="61"/>
      <c r="S74" s="61"/>
      <c r="T74" s="189">
        <v>8735.65</v>
      </c>
      <c r="U74" s="171">
        <f t="shared" si="6"/>
        <v>8884.15605</v>
      </c>
      <c r="V74" s="171">
        <f t="shared" si="5"/>
        <v>9035.18670285</v>
      </c>
    </row>
    <row r="75" spans="1:22" s="25" customFormat="1" ht="18" customHeight="1">
      <c r="A75" s="35"/>
      <c r="B75" s="57" t="s">
        <v>89</v>
      </c>
      <c r="C75" s="65" t="s">
        <v>90</v>
      </c>
      <c r="D75" s="56"/>
      <c r="E75" s="76">
        <v>15000000</v>
      </c>
      <c r="F75" s="73"/>
      <c r="G75" s="73"/>
      <c r="H75" s="73">
        <v>750000</v>
      </c>
      <c r="I75" s="118"/>
      <c r="J75" s="118"/>
      <c r="K75" s="73"/>
      <c r="L75" s="73"/>
      <c r="M75" s="73"/>
      <c r="N75" s="113"/>
      <c r="O75" s="61"/>
      <c r="P75" s="61"/>
      <c r="Q75" s="61"/>
      <c r="R75" s="61"/>
      <c r="S75" s="61"/>
      <c r="T75" s="189">
        <v>10442.17</v>
      </c>
      <c r="U75" s="171">
        <f t="shared" si="6"/>
        <v>10619.68689</v>
      </c>
      <c r="V75" s="171">
        <f t="shared" si="5"/>
        <v>10800.22156713</v>
      </c>
    </row>
    <row r="76" spans="1:22" s="25" customFormat="1" ht="19.5" customHeight="1">
      <c r="A76" s="51" t="s">
        <v>24</v>
      </c>
      <c r="B76" s="119"/>
      <c r="C76" s="120"/>
      <c r="D76" s="121"/>
      <c r="E76" s="76">
        <v>35000000</v>
      </c>
      <c r="F76" s="73">
        <v>500000</v>
      </c>
      <c r="G76" s="73">
        <v>2750000</v>
      </c>
      <c r="H76" s="73">
        <v>4500000</v>
      </c>
      <c r="I76" s="73">
        <v>3885000</v>
      </c>
      <c r="J76" s="72">
        <v>3000000</v>
      </c>
      <c r="K76" s="73"/>
      <c r="L76" s="73"/>
      <c r="M76" s="73">
        <v>4000000</v>
      </c>
      <c r="N76" s="113">
        <v>9000000</v>
      </c>
      <c r="O76" s="61"/>
      <c r="P76" s="61">
        <v>2900000</v>
      </c>
      <c r="Q76" s="61"/>
      <c r="R76" s="61"/>
      <c r="S76" s="61"/>
      <c r="T76" s="172">
        <f>SUM(T77:T90)</f>
        <v>4555945.89</v>
      </c>
      <c r="U76" s="172">
        <f>SUM(U77:U90)</f>
        <v>4460810.2757</v>
      </c>
      <c r="V76" s="172">
        <f>SUM(V77:V90)</f>
        <v>4304998.309829</v>
      </c>
    </row>
    <row r="77" spans="1:22" s="25" customFormat="1" ht="18" customHeight="1">
      <c r="A77" s="35"/>
      <c r="B77" s="57" t="s">
        <v>89</v>
      </c>
      <c r="C77" s="56" t="s">
        <v>81</v>
      </c>
      <c r="D77" s="56"/>
      <c r="E77" s="122">
        <v>200000</v>
      </c>
      <c r="F77" s="73">
        <v>200000</v>
      </c>
      <c r="G77" s="73">
        <v>200000</v>
      </c>
      <c r="H77" s="73">
        <v>200000</v>
      </c>
      <c r="I77" s="73">
        <v>200000</v>
      </c>
      <c r="J77" s="73">
        <v>200000</v>
      </c>
      <c r="K77" s="73">
        <v>200000</v>
      </c>
      <c r="L77" s="73">
        <v>200000</v>
      </c>
      <c r="M77" s="73">
        <v>200000</v>
      </c>
      <c r="N77" s="113">
        <v>200000</v>
      </c>
      <c r="O77" s="54">
        <v>200000</v>
      </c>
      <c r="P77" s="61">
        <v>200000</v>
      </c>
      <c r="Q77" s="61"/>
      <c r="R77" s="61"/>
      <c r="S77" s="61"/>
      <c r="T77" s="189">
        <v>1905152.96</v>
      </c>
      <c r="U77" s="171">
        <f>T77-(T77*3)/100</f>
        <v>1847998.3712</v>
      </c>
      <c r="V77" s="171">
        <f>U77-(U77*3)/100-35621.73</f>
        <v>1756936.690064</v>
      </c>
    </row>
    <row r="78" spans="1:22" s="25" customFormat="1" ht="16.5" customHeight="1">
      <c r="A78" s="35"/>
      <c r="B78" s="57" t="s">
        <v>89</v>
      </c>
      <c r="C78" s="56" t="s">
        <v>82</v>
      </c>
      <c r="D78" s="75"/>
      <c r="E78" s="71">
        <v>88000000</v>
      </c>
      <c r="F78" s="123"/>
      <c r="G78" s="72">
        <v>4200000</v>
      </c>
      <c r="H78" s="73">
        <v>5000000</v>
      </c>
      <c r="I78" s="72">
        <v>1000000</v>
      </c>
      <c r="J78" s="72">
        <v>1000000</v>
      </c>
      <c r="K78" s="72"/>
      <c r="L78" s="72"/>
      <c r="M78" s="124">
        <v>40000000</v>
      </c>
      <c r="N78" s="125">
        <v>30000000</v>
      </c>
      <c r="O78" s="60"/>
      <c r="P78" s="61">
        <v>27000000</v>
      </c>
      <c r="Q78" s="61"/>
      <c r="R78" s="61"/>
      <c r="S78" s="61"/>
      <c r="T78" s="189">
        <v>1042895.15</v>
      </c>
      <c r="U78" s="171">
        <f>T78-(T78*3)/100+36723.43+2500</f>
        <v>1050831.7255000002</v>
      </c>
      <c r="V78" s="171">
        <f>U78-(U78*3)/100+8614.74+2700</f>
        <v>1030621.5137350002</v>
      </c>
    </row>
    <row r="79" spans="1:22" s="25" customFormat="1" ht="18" customHeight="1">
      <c r="A79" s="35"/>
      <c r="B79" s="57" t="s">
        <v>89</v>
      </c>
      <c r="C79" s="56" t="s">
        <v>107</v>
      </c>
      <c r="D79" s="56"/>
      <c r="E79" s="122">
        <v>25000000</v>
      </c>
      <c r="F79" s="73">
        <v>500000</v>
      </c>
      <c r="G79" s="73">
        <v>800000</v>
      </c>
      <c r="H79" s="73">
        <v>1800000</v>
      </c>
      <c r="I79" s="73">
        <v>350000</v>
      </c>
      <c r="J79" s="118">
        <v>1000000</v>
      </c>
      <c r="K79" s="73"/>
      <c r="L79" s="73"/>
      <c r="M79" s="73">
        <v>1000000</v>
      </c>
      <c r="N79" s="113">
        <v>500000</v>
      </c>
      <c r="O79" s="54"/>
      <c r="P79" s="61">
        <v>800000</v>
      </c>
      <c r="Q79" s="61"/>
      <c r="R79" s="61"/>
      <c r="S79" s="61"/>
      <c r="T79" s="189">
        <v>35704.94</v>
      </c>
      <c r="U79" s="171">
        <f aca="true" t="shared" si="7" ref="U79:U87">T79-(T79*3)/100</f>
        <v>34633.7918</v>
      </c>
      <c r="V79" s="171">
        <f aca="true" t="shared" si="8" ref="V79:V87">U79-(U79*3)/100</f>
        <v>33594.778046</v>
      </c>
    </row>
    <row r="80" spans="1:22" s="25" customFormat="1" ht="18" customHeight="1">
      <c r="A80" s="35"/>
      <c r="B80" s="57" t="s">
        <v>89</v>
      </c>
      <c r="C80" s="65" t="s">
        <v>87</v>
      </c>
      <c r="D80" s="56"/>
      <c r="E80" s="122"/>
      <c r="F80" s="73"/>
      <c r="G80" s="73"/>
      <c r="H80" s="73"/>
      <c r="I80" s="73"/>
      <c r="J80" s="118"/>
      <c r="K80" s="73"/>
      <c r="L80" s="73"/>
      <c r="M80" s="73"/>
      <c r="N80" s="113"/>
      <c r="O80" s="56"/>
      <c r="P80" s="56"/>
      <c r="Q80" s="56"/>
      <c r="R80" s="56"/>
      <c r="S80" s="56"/>
      <c r="T80" s="189">
        <v>0</v>
      </c>
      <c r="U80" s="171">
        <f t="shared" si="7"/>
        <v>0</v>
      </c>
      <c r="V80" s="171">
        <f t="shared" si="8"/>
        <v>0</v>
      </c>
    </row>
    <row r="81" spans="1:22" s="25" customFormat="1" ht="18" customHeight="1">
      <c r="A81" s="35"/>
      <c r="B81" s="57" t="s">
        <v>89</v>
      </c>
      <c r="C81" s="56" t="s">
        <v>117</v>
      </c>
      <c r="D81" s="56"/>
      <c r="E81" s="122">
        <f>32744250+3000000</f>
        <v>35744250</v>
      </c>
      <c r="F81" s="73">
        <v>4851000</v>
      </c>
      <c r="G81" s="73">
        <v>2182950</v>
      </c>
      <c r="H81" s="73">
        <v>2129400</v>
      </c>
      <c r="I81" s="73">
        <v>10914750</v>
      </c>
      <c r="J81" s="73">
        <v>14553000</v>
      </c>
      <c r="K81" s="73">
        <v>727650</v>
      </c>
      <c r="L81" s="73">
        <v>693000</v>
      </c>
      <c r="M81" s="73">
        <v>2079000</v>
      </c>
      <c r="N81" s="113">
        <v>1000000</v>
      </c>
      <c r="O81" s="113">
        <v>1000000</v>
      </c>
      <c r="P81" s="113">
        <v>1000000</v>
      </c>
      <c r="Q81" s="113"/>
      <c r="R81" s="113"/>
      <c r="S81" s="113"/>
      <c r="T81" s="189">
        <v>638253.37</v>
      </c>
      <c r="U81" s="171">
        <f t="shared" si="7"/>
        <v>619105.7689</v>
      </c>
      <c r="V81" s="171">
        <f t="shared" si="8"/>
        <v>600532.595833</v>
      </c>
    </row>
    <row r="82" spans="1:22" s="25" customFormat="1" ht="18" customHeight="1">
      <c r="A82" s="35"/>
      <c r="B82" s="57" t="s">
        <v>89</v>
      </c>
      <c r="C82" s="57" t="s">
        <v>79</v>
      </c>
      <c r="D82" s="126"/>
      <c r="E82" s="76">
        <f>25573000-2200000</f>
        <v>23373000</v>
      </c>
      <c r="F82" s="73">
        <v>4350000</v>
      </c>
      <c r="G82" s="73">
        <v>1750000</v>
      </c>
      <c r="H82" s="73">
        <v>1975000</v>
      </c>
      <c r="I82" s="73">
        <f>8134000-3000000</f>
        <v>5134000</v>
      </c>
      <c r="J82" s="73">
        <f>11900000-3000000</f>
        <v>8900000</v>
      </c>
      <c r="K82" s="73">
        <v>592000</v>
      </c>
      <c r="L82" s="73">
        <v>590000</v>
      </c>
      <c r="M82" s="73">
        <v>1584000</v>
      </c>
      <c r="N82" s="73">
        <v>592000</v>
      </c>
      <c r="O82" s="73">
        <v>592000</v>
      </c>
      <c r="P82" s="73">
        <v>592000</v>
      </c>
      <c r="Q82" s="73"/>
      <c r="R82" s="73"/>
      <c r="S82" s="73"/>
      <c r="T82" s="189">
        <v>30307.1</v>
      </c>
      <c r="U82" s="171">
        <f t="shared" si="7"/>
        <v>29397.887</v>
      </c>
      <c r="V82" s="171">
        <f t="shared" si="8"/>
        <v>28515.950389999998</v>
      </c>
    </row>
    <row r="83" spans="1:22" s="25" customFormat="1" ht="18" customHeight="1">
      <c r="A83" s="35"/>
      <c r="B83" s="57" t="s">
        <v>89</v>
      </c>
      <c r="C83" s="57" t="s">
        <v>97</v>
      </c>
      <c r="D83" s="56"/>
      <c r="E83" s="76">
        <v>55000000</v>
      </c>
      <c r="F83" s="73">
        <v>2000000</v>
      </c>
      <c r="G83" s="73"/>
      <c r="H83" s="73"/>
      <c r="I83" s="73">
        <v>1500000</v>
      </c>
      <c r="J83" s="73">
        <v>1000000</v>
      </c>
      <c r="K83" s="73"/>
      <c r="L83" s="73"/>
      <c r="M83" s="73"/>
      <c r="N83" s="73"/>
      <c r="O83" s="73">
        <v>500000</v>
      </c>
      <c r="P83" s="73"/>
      <c r="Q83" s="73"/>
      <c r="R83" s="73"/>
      <c r="S83" s="73"/>
      <c r="T83" s="189">
        <v>179407.4</v>
      </c>
      <c r="U83" s="171">
        <f t="shared" si="7"/>
        <v>174025.17799999999</v>
      </c>
      <c r="V83" s="171">
        <f t="shared" si="8"/>
        <v>168804.42265999998</v>
      </c>
    </row>
    <row r="84" spans="1:22" s="25" customFormat="1" ht="18" customHeight="1">
      <c r="A84" s="35"/>
      <c r="B84" s="57" t="s">
        <v>89</v>
      </c>
      <c r="C84" s="57" t="s">
        <v>88</v>
      </c>
      <c r="D84" s="56"/>
      <c r="E84" s="127">
        <f>48800000+6600000+2200000</f>
        <v>57600000</v>
      </c>
      <c r="F84" s="128">
        <v>2200000</v>
      </c>
      <c r="G84" s="128">
        <v>2200000</v>
      </c>
      <c r="H84" s="128">
        <v>2200000</v>
      </c>
      <c r="I84" s="129">
        <f>11350033-5000000</f>
        <v>6350033</v>
      </c>
      <c r="J84" s="130">
        <f>12430524-7000000</f>
        <v>5430524</v>
      </c>
      <c r="K84" s="73">
        <v>2200000</v>
      </c>
      <c r="L84" s="73"/>
      <c r="M84" s="73">
        <v>2200000</v>
      </c>
      <c r="N84" s="73">
        <v>2200000</v>
      </c>
      <c r="O84" s="73">
        <v>2200000</v>
      </c>
      <c r="P84" s="73">
        <v>2200000</v>
      </c>
      <c r="Q84" s="73"/>
      <c r="R84" s="73"/>
      <c r="S84" s="73"/>
      <c r="T84" s="189">
        <v>7082.92</v>
      </c>
      <c r="U84" s="171">
        <f t="shared" si="7"/>
        <v>6870.4324</v>
      </c>
      <c r="V84" s="171">
        <f t="shared" si="8"/>
        <v>6664.319428</v>
      </c>
    </row>
    <row r="85" spans="1:22" s="25" customFormat="1" ht="18" customHeight="1">
      <c r="A85" s="35"/>
      <c r="B85" s="52" t="s">
        <v>89</v>
      </c>
      <c r="C85" s="57" t="s">
        <v>80</v>
      </c>
      <c r="D85" s="56"/>
      <c r="E85" s="76">
        <f>(47250000-5000000)-1500000</f>
        <v>40750000</v>
      </c>
      <c r="F85" s="73"/>
      <c r="G85" s="73">
        <v>5000000</v>
      </c>
      <c r="H85" s="73"/>
      <c r="I85" s="73"/>
      <c r="J85" s="73"/>
      <c r="K85" s="73"/>
      <c r="L85" s="73"/>
      <c r="M85" s="73"/>
      <c r="N85" s="113"/>
      <c r="O85" s="54"/>
      <c r="P85" s="61">
        <v>1500000</v>
      </c>
      <c r="Q85" s="61"/>
      <c r="R85" s="61"/>
      <c r="S85" s="61"/>
      <c r="T85" s="189">
        <v>256392.85</v>
      </c>
      <c r="U85" s="171">
        <f t="shared" si="7"/>
        <v>248701.0645</v>
      </c>
      <c r="V85" s="171">
        <f t="shared" si="8"/>
        <v>241240.032565</v>
      </c>
    </row>
    <row r="86" spans="1:22" s="25" customFormat="1" ht="18" customHeight="1">
      <c r="A86" s="35"/>
      <c r="B86" s="57" t="s">
        <v>89</v>
      </c>
      <c r="C86" s="174" t="s">
        <v>98</v>
      </c>
      <c r="D86" s="56"/>
      <c r="E86" s="76"/>
      <c r="F86" s="73"/>
      <c r="G86" s="73"/>
      <c r="H86" s="73"/>
      <c r="I86" s="73"/>
      <c r="J86" s="73"/>
      <c r="K86" s="73"/>
      <c r="L86" s="73"/>
      <c r="M86" s="73"/>
      <c r="N86" s="113"/>
      <c r="O86" s="54"/>
      <c r="P86" s="61"/>
      <c r="Q86" s="61"/>
      <c r="R86" s="61"/>
      <c r="S86" s="61"/>
      <c r="T86" s="189">
        <v>0</v>
      </c>
      <c r="U86" s="171">
        <f t="shared" si="7"/>
        <v>0</v>
      </c>
      <c r="V86" s="171">
        <f t="shared" si="8"/>
        <v>0</v>
      </c>
    </row>
    <row r="87" spans="1:22" s="25" customFormat="1" ht="18" customHeight="1">
      <c r="A87" s="35"/>
      <c r="B87" s="57" t="s">
        <v>89</v>
      </c>
      <c r="C87" s="56" t="s">
        <v>120</v>
      </c>
      <c r="D87" s="56"/>
      <c r="E87" s="76"/>
      <c r="F87" s="73"/>
      <c r="G87" s="73"/>
      <c r="H87" s="73"/>
      <c r="I87" s="73"/>
      <c r="J87" s="73"/>
      <c r="K87" s="73"/>
      <c r="L87" s="73"/>
      <c r="M87" s="73"/>
      <c r="N87" s="113"/>
      <c r="O87" s="54"/>
      <c r="P87" s="61"/>
      <c r="Q87" s="61"/>
      <c r="R87" s="61"/>
      <c r="S87" s="61"/>
      <c r="T87" s="189">
        <v>190986.45</v>
      </c>
      <c r="U87" s="171">
        <f t="shared" si="7"/>
        <v>185256.85650000002</v>
      </c>
      <c r="V87" s="171">
        <f t="shared" si="8"/>
        <v>179699.150805</v>
      </c>
    </row>
    <row r="88" spans="1:22" s="25" customFormat="1" ht="18" customHeight="1">
      <c r="A88" s="35"/>
      <c r="B88" s="57" t="s">
        <v>89</v>
      </c>
      <c r="C88" s="65" t="s">
        <v>91</v>
      </c>
      <c r="D88" s="56"/>
      <c r="E88" s="76"/>
      <c r="F88" s="73"/>
      <c r="G88" s="73"/>
      <c r="H88" s="73"/>
      <c r="I88" s="73"/>
      <c r="J88" s="73"/>
      <c r="K88" s="73"/>
      <c r="L88" s="73"/>
      <c r="M88" s="73"/>
      <c r="N88" s="113"/>
      <c r="O88" s="54"/>
      <c r="P88" s="61"/>
      <c r="Q88" s="61"/>
      <c r="R88" s="61"/>
      <c r="S88" s="61"/>
      <c r="T88" s="189">
        <v>44311.08</v>
      </c>
      <c r="U88" s="171">
        <f>T88</f>
        <v>44311.08</v>
      </c>
      <c r="V88" s="171">
        <f>U88</f>
        <v>44311.08</v>
      </c>
    </row>
    <row r="89" spans="1:22" s="25" customFormat="1" ht="18.75" customHeight="1">
      <c r="A89" s="35"/>
      <c r="B89" s="57" t="s">
        <v>89</v>
      </c>
      <c r="C89" s="65" t="s">
        <v>92</v>
      </c>
      <c r="D89" s="56"/>
      <c r="E89" s="76"/>
      <c r="F89" s="73"/>
      <c r="G89" s="73"/>
      <c r="H89" s="73"/>
      <c r="I89" s="73"/>
      <c r="J89" s="73"/>
      <c r="K89" s="73"/>
      <c r="L89" s="73"/>
      <c r="M89" s="73"/>
      <c r="N89" s="113"/>
      <c r="O89" s="54"/>
      <c r="P89" s="61"/>
      <c r="Q89" s="61"/>
      <c r="R89" s="61"/>
      <c r="S89" s="61"/>
      <c r="T89" s="189">
        <v>33000</v>
      </c>
      <c r="U89" s="171">
        <f>T89</f>
        <v>33000</v>
      </c>
      <c r="V89" s="171">
        <f>U89</f>
        <v>33000</v>
      </c>
    </row>
    <row r="90" spans="1:22" s="25" customFormat="1" ht="18" customHeight="1">
      <c r="A90" s="35"/>
      <c r="B90" s="57" t="s">
        <v>89</v>
      </c>
      <c r="C90" s="65" t="s">
        <v>90</v>
      </c>
      <c r="D90" s="56"/>
      <c r="E90" s="76"/>
      <c r="F90" s="73"/>
      <c r="G90" s="73"/>
      <c r="H90" s="73"/>
      <c r="I90" s="73"/>
      <c r="J90" s="73"/>
      <c r="K90" s="73"/>
      <c r="L90" s="73"/>
      <c r="M90" s="73"/>
      <c r="N90" s="113"/>
      <c r="O90" s="54"/>
      <c r="P90" s="61"/>
      <c r="Q90" s="61"/>
      <c r="R90" s="61"/>
      <c r="S90" s="61"/>
      <c r="T90" s="189">
        <f>187134.34+5317.33</f>
        <v>192451.66999999998</v>
      </c>
      <c r="U90" s="171">
        <f>T90-(T90*3)/100</f>
        <v>186678.1199</v>
      </c>
      <c r="V90" s="171">
        <f>U90-(U90*3)/100</f>
        <v>181077.776303</v>
      </c>
    </row>
    <row r="91" spans="1:22" s="25" customFormat="1" ht="19.5" customHeight="1">
      <c r="A91" s="51" t="s">
        <v>25</v>
      </c>
      <c r="B91" s="119"/>
      <c r="C91" s="120"/>
      <c r="D91" s="121"/>
      <c r="E91" s="76"/>
      <c r="F91" s="73"/>
      <c r="G91" s="73"/>
      <c r="H91" s="73"/>
      <c r="I91" s="73"/>
      <c r="J91" s="73"/>
      <c r="K91" s="73"/>
      <c r="L91" s="73"/>
      <c r="M91" s="73"/>
      <c r="N91" s="113"/>
      <c r="O91" s="114"/>
      <c r="P91" s="60"/>
      <c r="Q91" s="60"/>
      <c r="R91" s="60"/>
      <c r="S91" s="56"/>
      <c r="T91" s="172">
        <f>SUM(T92:T96)</f>
        <v>27426.24</v>
      </c>
      <c r="U91" s="172">
        <f>SUM(U92:U96)</f>
        <v>27892.486080000002</v>
      </c>
      <c r="V91" s="172">
        <f>SUM(V92:V96)</f>
        <v>28366.658343360003</v>
      </c>
    </row>
    <row r="92" spans="1:22" s="25" customFormat="1" ht="18.75" customHeight="1">
      <c r="A92" s="35"/>
      <c r="B92" s="57" t="s">
        <v>89</v>
      </c>
      <c r="C92" s="56" t="s">
        <v>81</v>
      </c>
      <c r="D92" s="56"/>
      <c r="E92" s="59"/>
      <c r="F92" s="60"/>
      <c r="G92" s="60"/>
      <c r="H92" s="60"/>
      <c r="I92" s="60"/>
      <c r="J92" s="60"/>
      <c r="K92" s="60"/>
      <c r="L92" s="60"/>
      <c r="M92" s="60"/>
      <c r="N92" s="60"/>
      <c r="O92" s="60"/>
      <c r="P92" s="60"/>
      <c r="Q92" s="60"/>
      <c r="R92" s="60"/>
      <c r="S92" s="60"/>
      <c r="T92" s="194">
        <v>1101.9</v>
      </c>
      <c r="U92" s="171">
        <f aca="true" t="shared" si="9" ref="U92:V96">T92+(T92*1.7/100)</f>
        <v>1120.6323</v>
      </c>
      <c r="V92" s="171">
        <f t="shared" si="9"/>
        <v>1139.6830491</v>
      </c>
    </row>
    <row r="93" spans="1:22" s="25" customFormat="1" ht="18.75" customHeight="1">
      <c r="A93" s="35"/>
      <c r="B93" s="57" t="s">
        <v>89</v>
      </c>
      <c r="C93" s="56" t="s">
        <v>117</v>
      </c>
      <c r="D93" s="56"/>
      <c r="E93" s="59"/>
      <c r="F93" s="60"/>
      <c r="G93" s="60"/>
      <c r="H93" s="60"/>
      <c r="I93" s="60"/>
      <c r="J93" s="60"/>
      <c r="K93" s="60"/>
      <c r="L93" s="60"/>
      <c r="M93" s="60"/>
      <c r="N93" s="60"/>
      <c r="O93" s="60"/>
      <c r="P93" s="60"/>
      <c r="Q93" s="60"/>
      <c r="R93" s="60"/>
      <c r="S93" s="60"/>
      <c r="T93" s="194">
        <v>1101.94</v>
      </c>
      <c r="U93" s="171">
        <f t="shared" si="9"/>
        <v>1120.67298</v>
      </c>
      <c r="V93" s="171">
        <f t="shared" si="9"/>
        <v>1139.72442066</v>
      </c>
    </row>
    <row r="94" spans="1:22" s="25" customFormat="1" ht="18.75" customHeight="1">
      <c r="A94" s="35"/>
      <c r="B94" s="57" t="s">
        <v>89</v>
      </c>
      <c r="C94" s="57" t="s">
        <v>97</v>
      </c>
      <c r="D94" s="56"/>
      <c r="E94" s="59"/>
      <c r="F94" s="60"/>
      <c r="G94" s="60"/>
      <c r="H94" s="60"/>
      <c r="I94" s="60"/>
      <c r="J94" s="60"/>
      <c r="K94" s="60"/>
      <c r="L94" s="60"/>
      <c r="M94" s="60"/>
      <c r="N94" s="60"/>
      <c r="O94" s="60"/>
      <c r="P94" s="60"/>
      <c r="Q94" s="60"/>
      <c r="R94" s="60"/>
      <c r="S94" s="60"/>
      <c r="T94" s="194">
        <v>25222.4</v>
      </c>
      <c r="U94" s="171">
        <f t="shared" si="9"/>
        <v>25651.180800000002</v>
      </c>
      <c r="V94" s="171">
        <f t="shared" si="9"/>
        <v>26087.2508736</v>
      </c>
    </row>
    <row r="95" spans="1:22" s="25" customFormat="1" ht="18.75" customHeight="1">
      <c r="A95" s="35"/>
      <c r="B95" s="57" t="s">
        <v>89</v>
      </c>
      <c r="C95" s="57" t="s">
        <v>80</v>
      </c>
      <c r="D95" s="56"/>
      <c r="E95" s="59"/>
      <c r="F95" s="60"/>
      <c r="G95" s="60"/>
      <c r="H95" s="60"/>
      <c r="I95" s="60"/>
      <c r="J95" s="60"/>
      <c r="K95" s="60"/>
      <c r="L95" s="60"/>
      <c r="M95" s="60"/>
      <c r="N95" s="60"/>
      <c r="O95" s="60"/>
      <c r="P95" s="60"/>
      <c r="Q95" s="60"/>
      <c r="R95" s="60"/>
      <c r="S95" s="60"/>
      <c r="T95" s="194">
        <v>0</v>
      </c>
      <c r="U95" s="171">
        <f t="shared" si="9"/>
        <v>0</v>
      </c>
      <c r="V95" s="171">
        <f t="shared" si="9"/>
        <v>0</v>
      </c>
    </row>
    <row r="96" spans="1:22" s="25" customFormat="1" ht="18.75" customHeight="1">
      <c r="A96" s="35"/>
      <c r="B96" s="57" t="s">
        <v>89</v>
      </c>
      <c r="C96" s="57" t="s">
        <v>98</v>
      </c>
      <c r="D96" s="56"/>
      <c r="E96" s="59"/>
      <c r="F96" s="60"/>
      <c r="G96" s="60"/>
      <c r="H96" s="60"/>
      <c r="I96" s="60"/>
      <c r="J96" s="60"/>
      <c r="K96" s="60"/>
      <c r="L96" s="60"/>
      <c r="M96" s="60"/>
      <c r="N96" s="60"/>
      <c r="O96" s="60"/>
      <c r="P96" s="60"/>
      <c r="Q96" s="60"/>
      <c r="R96" s="60"/>
      <c r="S96" s="60"/>
      <c r="T96" s="194">
        <v>0</v>
      </c>
      <c r="U96" s="171">
        <f t="shared" si="9"/>
        <v>0</v>
      </c>
      <c r="V96" s="171">
        <f t="shared" si="9"/>
        <v>0</v>
      </c>
    </row>
    <row r="97" spans="1:22" s="25" customFormat="1" ht="21" customHeight="1">
      <c r="A97" s="51" t="s">
        <v>26</v>
      </c>
      <c r="B97" s="135"/>
      <c r="C97" s="136"/>
      <c r="D97" s="137"/>
      <c r="E97" s="59">
        <v>8544450</v>
      </c>
      <c r="F97" s="69">
        <f>8080000-1150000</f>
        <v>6930000</v>
      </c>
      <c r="G97" s="60">
        <v>1150000</v>
      </c>
      <c r="H97" s="60"/>
      <c r="I97" s="60">
        <v>500000</v>
      </c>
      <c r="J97" s="60">
        <v>500000</v>
      </c>
      <c r="K97" s="60">
        <v>1500000</v>
      </c>
      <c r="L97" s="60">
        <v>505000</v>
      </c>
      <c r="M97" s="60"/>
      <c r="N97" s="60"/>
      <c r="O97" s="60">
        <v>1010000</v>
      </c>
      <c r="P97" s="60"/>
      <c r="Q97" s="60"/>
      <c r="R97" s="60"/>
      <c r="S97" s="60"/>
      <c r="T97" s="172">
        <f>SUM(T98:T98)</f>
        <v>2781311.77</v>
      </c>
      <c r="U97" s="172">
        <f>SUM(U98:U98)</f>
        <v>2828594.07009</v>
      </c>
      <c r="V97" s="172">
        <f>SUM(V98:V98)</f>
        <v>2876680.16928153</v>
      </c>
    </row>
    <row r="98" spans="1:22" s="25" customFormat="1" ht="18" customHeight="1">
      <c r="A98" s="35"/>
      <c r="B98" s="131" t="s">
        <v>118</v>
      </c>
      <c r="C98" s="67"/>
      <c r="D98" s="60"/>
      <c r="E98" s="59">
        <f>32896912-K98</f>
        <v>27468112</v>
      </c>
      <c r="F98" s="69">
        <f>17675000-G98</f>
        <v>14335000</v>
      </c>
      <c r="G98" s="60">
        <v>3340000</v>
      </c>
      <c r="H98" s="60"/>
      <c r="I98" s="60">
        <f>52*5*3*17400</f>
        <v>13572000</v>
      </c>
      <c r="J98" s="60">
        <f>52*5*2*17400</f>
        <v>9048000</v>
      </c>
      <c r="K98" s="60">
        <f>3*52*2*17400</f>
        <v>5428800</v>
      </c>
      <c r="L98" s="60"/>
      <c r="M98" s="60"/>
      <c r="N98" s="60"/>
      <c r="O98" s="60">
        <v>7214430</v>
      </c>
      <c r="P98" s="60"/>
      <c r="Q98" s="60"/>
      <c r="R98" s="60"/>
      <c r="S98" s="60"/>
      <c r="T98" s="171">
        <v>2781311.77</v>
      </c>
      <c r="U98" s="171">
        <f>T98+(T98*1.7/100)</f>
        <v>2828594.07009</v>
      </c>
      <c r="V98" s="171">
        <f>U98+(U98*1.7/100)</f>
        <v>2876680.16928153</v>
      </c>
    </row>
    <row r="99" spans="1:22" s="25" customFormat="1" ht="18.75" customHeight="1">
      <c r="A99" s="51" t="s">
        <v>27</v>
      </c>
      <c r="B99" s="52"/>
      <c r="C99" s="132"/>
      <c r="D99" s="35"/>
      <c r="E99" s="30"/>
      <c r="F99" s="31"/>
      <c r="G99" s="31"/>
      <c r="H99" s="31"/>
      <c r="I99" s="31"/>
      <c r="J99" s="31"/>
      <c r="K99" s="31"/>
      <c r="L99" s="31"/>
      <c r="M99" s="31"/>
      <c r="N99" s="32"/>
      <c r="O99" s="138"/>
      <c r="P99" s="33"/>
      <c r="Q99" s="35"/>
      <c r="R99" s="33"/>
      <c r="S99" s="33"/>
      <c r="T99" s="172">
        <f>SUM(T100:T102)</f>
        <v>340248.13</v>
      </c>
      <c r="U99" s="172">
        <f>SUM(U100:U102)</f>
        <v>346032.34821</v>
      </c>
      <c r="V99" s="172">
        <f>SUM(V100:V102)</f>
        <v>346032.34821</v>
      </c>
    </row>
    <row r="100" spans="1:22" s="25" customFormat="1" ht="18" customHeight="1">
      <c r="A100" s="133"/>
      <c r="B100" s="62" t="s">
        <v>57</v>
      </c>
      <c r="C100" s="134"/>
      <c r="D100" s="60"/>
      <c r="E100" s="59"/>
      <c r="F100" s="60"/>
      <c r="G100" s="60"/>
      <c r="H100" s="60"/>
      <c r="I100" s="60"/>
      <c r="J100" s="60"/>
      <c r="K100" s="60"/>
      <c r="L100" s="60"/>
      <c r="M100" s="60"/>
      <c r="N100" s="60"/>
      <c r="O100" s="60"/>
      <c r="P100" s="60"/>
      <c r="Q100" s="60"/>
      <c r="R100" s="60"/>
      <c r="S100" s="60"/>
      <c r="T100" s="171">
        <v>13934.82</v>
      </c>
      <c r="U100" s="171">
        <f>T100+(T100*1.7/100)</f>
        <v>14171.71194</v>
      </c>
      <c r="V100" s="171">
        <f>U100</f>
        <v>14171.71194</v>
      </c>
    </row>
    <row r="101" spans="1:22" s="25" customFormat="1" ht="19.5" customHeight="1">
      <c r="A101" s="133"/>
      <c r="B101" s="62" t="s">
        <v>59</v>
      </c>
      <c r="C101" s="134"/>
      <c r="D101" s="60"/>
      <c r="E101" s="59"/>
      <c r="F101" s="60"/>
      <c r="G101" s="60"/>
      <c r="H101" s="60"/>
      <c r="I101" s="60"/>
      <c r="J101" s="60"/>
      <c r="K101" s="60"/>
      <c r="L101" s="60"/>
      <c r="M101" s="60"/>
      <c r="N101" s="60"/>
      <c r="O101" s="60"/>
      <c r="P101" s="60"/>
      <c r="Q101" s="60"/>
      <c r="R101" s="60"/>
      <c r="S101" s="60"/>
      <c r="T101" s="171">
        <v>326313.31</v>
      </c>
      <c r="U101" s="171">
        <f>T101+(T101*1.7/100)</f>
        <v>331860.63627</v>
      </c>
      <c r="V101" s="171">
        <f>U101</f>
        <v>331860.63627</v>
      </c>
    </row>
    <row r="102" spans="1:22" s="25" customFormat="1" ht="18" customHeight="1">
      <c r="A102" s="133"/>
      <c r="B102" s="131" t="s">
        <v>28</v>
      </c>
      <c r="C102" s="67"/>
      <c r="D102" s="60"/>
      <c r="E102" s="59"/>
      <c r="F102" s="60"/>
      <c r="G102" s="60"/>
      <c r="H102" s="60"/>
      <c r="I102" s="60"/>
      <c r="J102" s="60"/>
      <c r="K102" s="60"/>
      <c r="L102" s="60"/>
      <c r="M102" s="60"/>
      <c r="N102" s="60"/>
      <c r="O102" s="60"/>
      <c r="P102" s="60"/>
      <c r="Q102" s="60"/>
      <c r="R102" s="60"/>
      <c r="S102" s="60"/>
      <c r="T102" s="171">
        <v>0</v>
      </c>
      <c r="U102" s="171">
        <v>0</v>
      </c>
      <c r="V102" s="171">
        <v>0</v>
      </c>
    </row>
    <row r="103" spans="1:22" s="25" customFormat="1" ht="15.75" customHeight="1">
      <c r="A103" s="51" t="s">
        <v>29</v>
      </c>
      <c r="B103" s="139" t="s">
        <v>30</v>
      </c>
      <c r="C103" s="140"/>
      <c r="D103" s="70"/>
      <c r="E103" s="76"/>
      <c r="F103" s="73"/>
      <c r="G103" s="73"/>
      <c r="H103" s="73"/>
      <c r="I103" s="73"/>
      <c r="J103" s="73"/>
      <c r="K103" s="73"/>
      <c r="L103" s="73"/>
      <c r="M103" s="73"/>
      <c r="N103" s="113"/>
      <c r="O103" s="114"/>
      <c r="P103" s="54"/>
      <c r="Q103" s="56"/>
      <c r="R103" s="54"/>
      <c r="S103" s="56"/>
      <c r="T103" s="16">
        <v>0</v>
      </c>
      <c r="U103" s="16">
        <v>0</v>
      </c>
      <c r="V103" s="16">
        <v>0</v>
      </c>
    </row>
    <row r="104" spans="1:22" s="25" customFormat="1" ht="15.75" customHeight="1">
      <c r="A104" s="133"/>
      <c r="B104" s="131" t="s">
        <v>31</v>
      </c>
      <c r="C104" s="67"/>
      <c r="D104" s="60"/>
      <c r="E104" s="59"/>
      <c r="F104" s="60"/>
      <c r="G104" s="60"/>
      <c r="H104" s="60"/>
      <c r="I104" s="60"/>
      <c r="J104" s="60"/>
      <c r="K104" s="60"/>
      <c r="L104" s="60"/>
      <c r="M104" s="60"/>
      <c r="N104" s="60"/>
      <c r="O104" s="60"/>
      <c r="P104" s="60"/>
      <c r="Q104" s="60"/>
      <c r="R104" s="60"/>
      <c r="S104" s="60"/>
      <c r="T104" s="16">
        <v>0</v>
      </c>
      <c r="U104" s="16">
        <v>0</v>
      </c>
      <c r="V104" s="16">
        <v>0</v>
      </c>
    </row>
    <row r="105" spans="1:22" s="25" customFormat="1" ht="15.75" customHeight="1">
      <c r="A105" s="133"/>
      <c r="B105" s="62" t="s">
        <v>32</v>
      </c>
      <c r="C105" s="134"/>
      <c r="D105" s="60"/>
      <c r="E105" s="59"/>
      <c r="F105" s="60"/>
      <c r="G105" s="60"/>
      <c r="H105" s="60"/>
      <c r="I105" s="60"/>
      <c r="J105" s="60"/>
      <c r="K105" s="60"/>
      <c r="L105" s="60"/>
      <c r="M105" s="60"/>
      <c r="N105" s="60"/>
      <c r="O105" s="60"/>
      <c r="P105" s="60"/>
      <c r="Q105" s="60"/>
      <c r="R105" s="60"/>
      <c r="S105" s="60"/>
      <c r="T105" s="16">
        <v>0</v>
      </c>
      <c r="U105" s="16">
        <v>0</v>
      </c>
      <c r="V105" s="16">
        <v>0</v>
      </c>
    </row>
    <row r="106" spans="1:22" s="25" customFormat="1" ht="18.75" customHeight="1">
      <c r="A106" s="51" t="s">
        <v>33</v>
      </c>
      <c r="B106" s="141" t="s">
        <v>34</v>
      </c>
      <c r="C106" s="142"/>
      <c r="D106" s="143"/>
      <c r="E106" s="59"/>
      <c r="F106" s="60"/>
      <c r="G106" s="60"/>
      <c r="H106" s="60"/>
      <c r="I106" s="60"/>
      <c r="J106" s="60"/>
      <c r="K106" s="60"/>
      <c r="L106" s="60"/>
      <c r="M106" s="60"/>
      <c r="N106" s="60"/>
      <c r="O106" s="60"/>
      <c r="P106" s="60"/>
      <c r="Q106" s="60"/>
      <c r="R106" s="60"/>
      <c r="S106" s="60"/>
      <c r="T106" s="172">
        <f>SUM(T107)</f>
        <v>0</v>
      </c>
      <c r="U106" s="172">
        <f>SUM(U107)</f>
        <v>0</v>
      </c>
      <c r="V106" s="172">
        <f>SUM(V107)</f>
        <v>0</v>
      </c>
    </row>
    <row r="107" spans="1:22" s="25" customFormat="1" ht="15.75" customHeight="1">
      <c r="A107" s="133"/>
      <c r="B107" s="62" t="s">
        <v>35</v>
      </c>
      <c r="C107" s="134"/>
      <c r="D107" s="60"/>
      <c r="E107" s="59"/>
      <c r="F107" s="60"/>
      <c r="G107" s="60"/>
      <c r="H107" s="60"/>
      <c r="I107" s="60"/>
      <c r="J107" s="60"/>
      <c r="K107" s="60"/>
      <c r="L107" s="60"/>
      <c r="M107" s="60"/>
      <c r="N107" s="60"/>
      <c r="O107" s="60"/>
      <c r="P107" s="60"/>
      <c r="Q107" s="60"/>
      <c r="R107" s="60"/>
      <c r="S107" s="60"/>
      <c r="T107" s="171">
        <v>0</v>
      </c>
      <c r="U107" s="171">
        <f>T107*1.01</f>
        <v>0</v>
      </c>
      <c r="V107" s="171">
        <f>U107*1.01</f>
        <v>0</v>
      </c>
    </row>
    <row r="108" spans="1:22" s="25" customFormat="1" ht="18.75" customHeight="1">
      <c r="A108" s="51" t="s">
        <v>36</v>
      </c>
      <c r="B108" s="141" t="s">
        <v>37</v>
      </c>
      <c r="C108" s="142"/>
      <c r="D108" s="143"/>
      <c r="E108" s="59"/>
      <c r="F108" s="60"/>
      <c r="G108" s="60"/>
      <c r="H108" s="60"/>
      <c r="I108" s="60"/>
      <c r="J108" s="60"/>
      <c r="K108" s="60"/>
      <c r="L108" s="60"/>
      <c r="M108" s="60"/>
      <c r="N108" s="60"/>
      <c r="O108" s="60"/>
      <c r="P108" s="60"/>
      <c r="Q108" s="60"/>
      <c r="R108" s="60"/>
      <c r="S108" s="60"/>
      <c r="T108" s="16">
        <f>SUM(T109)</f>
        <v>0</v>
      </c>
      <c r="U108" s="16">
        <f>SUM(U109)</f>
        <v>0</v>
      </c>
      <c r="V108" s="16">
        <f>SUM(V109)</f>
        <v>0</v>
      </c>
    </row>
    <row r="109" spans="1:22" s="25" customFormat="1" ht="18.75" customHeight="1">
      <c r="A109" s="133"/>
      <c r="B109" s="131" t="s">
        <v>67</v>
      </c>
      <c r="C109" s="67"/>
      <c r="D109" s="60"/>
      <c r="E109" s="59"/>
      <c r="F109" s="60"/>
      <c r="G109" s="60"/>
      <c r="H109" s="60"/>
      <c r="I109" s="60"/>
      <c r="J109" s="60"/>
      <c r="K109" s="60"/>
      <c r="L109" s="60"/>
      <c r="M109" s="60"/>
      <c r="N109" s="60"/>
      <c r="O109" s="60"/>
      <c r="P109" s="60"/>
      <c r="Q109" s="60"/>
      <c r="R109" s="60"/>
      <c r="S109" s="60"/>
      <c r="T109" s="16">
        <v>0</v>
      </c>
      <c r="U109" s="16">
        <v>0</v>
      </c>
      <c r="V109" s="16">
        <v>0</v>
      </c>
    </row>
    <row r="110" spans="1:22" s="25" customFormat="1" ht="19.5" customHeight="1">
      <c r="A110" s="51" t="s">
        <v>38</v>
      </c>
      <c r="B110" s="141" t="s">
        <v>39</v>
      </c>
      <c r="C110" s="142"/>
      <c r="D110" s="143"/>
      <c r="E110" s="59"/>
      <c r="F110" s="60"/>
      <c r="G110" s="60"/>
      <c r="H110" s="60"/>
      <c r="I110" s="60"/>
      <c r="J110" s="60"/>
      <c r="K110" s="60"/>
      <c r="L110" s="60"/>
      <c r="M110" s="60"/>
      <c r="N110" s="60"/>
      <c r="O110" s="60"/>
      <c r="P110" s="60"/>
      <c r="Q110" s="60"/>
      <c r="R110" s="60"/>
      <c r="S110" s="60"/>
      <c r="T110" s="172">
        <f>SUM(T111:T122)</f>
        <v>129135.99</v>
      </c>
      <c r="U110" s="172">
        <f>SUM(U111:U122)</f>
        <v>131331.30183</v>
      </c>
      <c r="V110" s="172">
        <f>SUM(V111:V122)</f>
        <v>133563.93396111001</v>
      </c>
    </row>
    <row r="111" spans="1:22" s="25" customFormat="1" ht="18.75" customHeight="1">
      <c r="A111" s="133"/>
      <c r="B111" s="57" t="s">
        <v>89</v>
      </c>
      <c r="C111" s="56" t="s">
        <v>81</v>
      </c>
      <c r="D111" s="56"/>
      <c r="E111" s="59">
        <v>30600000</v>
      </c>
      <c r="F111" s="60"/>
      <c r="G111" s="60"/>
      <c r="H111" s="60">
        <v>1500000</v>
      </c>
      <c r="I111" s="60">
        <v>700000</v>
      </c>
      <c r="J111" s="60">
        <v>800000</v>
      </c>
      <c r="K111" s="60"/>
      <c r="L111" s="60"/>
      <c r="M111" s="60"/>
      <c r="N111" s="60"/>
      <c r="O111" s="60"/>
      <c r="P111" s="60"/>
      <c r="Q111" s="60"/>
      <c r="R111" s="60"/>
      <c r="S111" s="60"/>
      <c r="T111" s="194">
        <v>39520.66</v>
      </c>
      <c r="U111" s="171">
        <f>T111+(T111*1.7/100)</f>
        <v>40192.51122</v>
      </c>
      <c r="V111" s="171">
        <f>U111+(U111*1.7/100)</f>
        <v>40875.78391074</v>
      </c>
    </row>
    <row r="112" spans="1:22" s="25" customFormat="1" ht="18" customHeight="1">
      <c r="A112" s="133"/>
      <c r="B112" s="57" t="s">
        <v>89</v>
      </c>
      <c r="C112" s="56" t="s">
        <v>82</v>
      </c>
      <c r="D112" s="75"/>
      <c r="E112" s="59"/>
      <c r="F112" s="60"/>
      <c r="G112" s="60"/>
      <c r="H112" s="60"/>
      <c r="I112" s="60"/>
      <c r="J112" s="60"/>
      <c r="K112" s="60"/>
      <c r="L112" s="60"/>
      <c r="M112" s="60"/>
      <c r="N112" s="60"/>
      <c r="O112" s="60"/>
      <c r="P112" s="60"/>
      <c r="Q112" s="60"/>
      <c r="R112" s="60"/>
      <c r="S112" s="60"/>
      <c r="T112" s="194">
        <v>20391.45</v>
      </c>
      <c r="U112" s="171">
        <f aca="true" t="shared" si="10" ref="U112:V122">T112+(T112*1.7/100)</f>
        <v>20738.10465</v>
      </c>
      <c r="V112" s="171">
        <f t="shared" si="10"/>
        <v>21090.652429050002</v>
      </c>
    </row>
    <row r="113" spans="1:22" s="25" customFormat="1" ht="18" customHeight="1">
      <c r="A113" s="133"/>
      <c r="B113" s="57" t="s">
        <v>89</v>
      </c>
      <c r="C113" s="56" t="s">
        <v>107</v>
      </c>
      <c r="D113" s="56"/>
      <c r="E113" s="59"/>
      <c r="F113" s="60"/>
      <c r="G113" s="60"/>
      <c r="H113" s="60"/>
      <c r="I113" s="60"/>
      <c r="J113" s="60"/>
      <c r="K113" s="60"/>
      <c r="L113" s="60"/>
      <c r="M113" s="60"/>
      <c r="N113" s="60"/>
      <c r="O113" s="60"/>
      <c r="P113" s="60"/>
      <c r="Q113" s="60"/>
      <c r="R113" s="60"/>
      <c r="S113" s="60"/>
      <c r="T113" s="194">
        <v>1702.34</v>
      </c>
      <c r="U113" s="171">
        <f t="shared" si="10"/>
        <v>1731.2797799999998</v>
      </c>
      <c r="V113" s="171">
        <f t="shared" si="10"/>
        <v>1760.7115362599998</v>
      </c>
    </row>
    <row r="114" spans="1:22" s="25" customFormat="1" ht="18.75" customHeight="1">
      <c r="A114" s="133"/>
      <c r="B114" s="57" t="s">
        <v>89</v>
      </c>
      <c r="C114" s="65" t="s">
        <v>87</v>
      </c>
      <c r="D114" s="56"/>
      <c r="E114" s="59"/>
      <c r="F114" s="60"/>
      <c r="G114" s="60"/>
      <c r="H114" s="60"/>
      <c r="I114" s="60"/>
      <c r="J114" s="60"/>
      <c r="K114" s="60"/>
      <c r="L114" s="60"/>
      <c r="M114" s="60"/>
      <c r="N114" s="60"/>
      <c r="O114" s="60"/>
      <c r="P114" s="60"/>
      <c r="Q114" s="60"/>
      <c r="R114" s="60"/>
      <c r="S114" s="60"/>
      <c r="T114" s="194">
        <v>0</v>
      </c>
      <c r="U114" s="171">
        <f t="shared" si="10"/>
        <v>0</v>
      </c>
      <c r="V114" s="171">
        <f t="shared" si="10"/>
        <v>0</v>
      </c>
    </row>
    <row r="115" spans="1:22" s="25" customFormat="1" ht="19.5" customHeight="1">
      <c r="A115" s="133"/>
      <c r="B115" s="57" t="s">
        <v>89</v>
      </c>
      <c r="C115" s="56" t="s">
        <v>117</v>
      </c>
      <c r="D115" s="56"/>
      <c r="E115" s="59"/>
      <c r="F115" s="60"/>
      <c r="G115" s="60"/>
      <c r="H115" s="60"/>
      <c r="I115" s="60"/>
      <c r="J115" s="60"/>
      <c r="K115" s="60"/>
      <c r="L115" s="60"/>
      <c r="M115" s="60"/>
      <c r="N115" s="60"/>
      <c r="O115" s="60"/>
      <c r="P115" s="60"/>
      <c r="Q115" s="60"/>
      <c r="R115" s="60"/>
      <c r="S115" s="60"/>
      <c r="T115" s="194">
        <v>3238.54</v>
      </c>
      <c r="U115" s="171">
        <f t="shared" si="10"/>
        <v>3293.59518</v>
      </c>
      <c r="V115" s="171">
        <f t="shared" si="10"/>
        <v>3349.58629806</v>
      </c>
    </row>
    <row r="116" spans="1:22" s="25" customFormat="1" ht="18.75" customHeight="1">
      <c r="A116" s="133"/>
      <c r="B116" s="57" t="s">
        <v>89</v>
      </c>
      <c r="C116" s="57" t="s">
        <v>79</v>
      </c>
      <c r="D116" s="126"/>
      <c r="E116" s="59"/>
      <c r="F116" s="60"/>
      <c r="G116" s="60"/>
      <c r="H116" s="60"/>
      <c r="I116" s="60"/>
      <c r="J116" s="60"/>
      <c r="K116" s="60"/>
      <c r="L116" s="60"/>
      <c r="M116" s="60"/>
      <c r="N116" s="60"/>
      <c r="O116" s="60"/>
      <c r="P116" s="60"/>
      <c r="Q116" s="60"/>
      <c r="R116" s="60"/>
      <c r="S116" s="60"/>
      <c r="T116" s="194">
        <v>806.37</v>
      </c>
      <c r="U116" s="171">
        <f t="shared" si="10"/>
        <v>820.07829</v>
      </c>
      <c r="V116" s="171">
        <f t="shared" si="10"/>
        <v>834.0196209300001</v>
      </c>
    </row>
    <row r="117" spans="1:22" s="25" customFormat="1" ht="18" customHeight="1">
      <c r="A117" s="133"/>
      <c r="B117" s="57" t="s">
        <v>89</v>
      </c>
      <c r="C117" s="57" t="s">
        <v>97</v>
      </c>
      <c r="D117" s="56"/>
      <c r="E117" s="59">
        <v>1020000</v>
      </c>
      <c r="F117" s="60"/>
      <c r="G117" s="60"/>
      <c r="H117" s="60"/>
      <c r="I117" s="60">
        <v>1000000</v>
      </c>
      <c r="J117" s="60">
        <v>1000000</v>
      </c>
      <c r="K117" s="60"/>
      <c r="L117" s="60"/>
      <c r="M117" s="60"/>
      <c r="N117" s="60"/>
      <c r="O117" s="60"/>
      <c r="P117" s="60"/>
      <c r="Q117" s="60"/>
      <c r="R117" s="60"/>
      <c r="S117" s="60"/>
      <c r="T117" s="194">
        <v>37391.53</v>
      </c>
      <c r="U117" s="171">
        <f t="shared" si="10"/>
        <v>38027.18601</v>
      </c>
      <c r="V117" s="171">
        <f t="shared" si="10"/>
        <v>38673.64817217</v>
      </c>
    </row>
    <row r="118" spans="1:22" s="25" customFormat="1" ht="18.75" customHeight="1">
      <c r="A118" s="133"/>
      <c r="B118" s="57" t="s">
        <v>89</v>
      </c>
      <c r="C118" s="57" t="s">
        <v>88</v>
      </c>
      <c r="D118" s="56"/>
      <c r="E118" s="59"/>
      <c r="F118" s="60"/>
      <c r="G118" s="60"/>
      <c r="H118" s="60"/>
      <c r="I118" s="60"/>
      <c r="J118" s="60"/>
      <c r="K118" s="60"/>
      <c r="L118" s="60"/>
      <c r="M118" s="60"/>
      <c r="N118" s="60"/>
      <c r="O118" s="60"/>
      <c r="P118" s="60"/>
      <c r="Q118" s="60"/>
      <c r="R118" s="60"/>
      <c r="S118" s="60"/>
      <c r="T118" s="194">
        <v>133.94</v>
      </c>
      <c r="U118" s="171">
        <f t="shared" si="10"/>
        <v>136.21698</v>
      </c>
      <c r="V118" s="171">
        <f t="shared" si="10"/>
        <v>138.53266866</v>
      </c>
    </row>
    <row r="119" spans="1:22" s="25" customFormat="1" ht="18" customHeight="1">
      <c r="A119" s="133"/>
      <c r="B119" s="52" t="s">
        <v>89</v>
      </c>
      <c r="C119" s="57" t="s">
        <v>80</v>
      </c>
      <c r="D119" s="56"/>
      <c r="E119" s="59">
        <v>1428000</v>
      </c>
      <c r="F119" s="60"/>
      <c r="G119" s="60"/>
      <c r="H119" s="60"/>
      <c r="I119" s="60"/>
      <c r="J119" s="60"/>
      <c r="K119" s="60"/>
      <c r="L119" s="60"/>
      <c r="M119" s="60"/>
      <c r="N119" s="60"/>
      <c r="O119" s="60"/>
      <c r="P119" s="60"/>
      <c r="Q119" s="60"/>
      <c r="R119" s="60"/>
      <c r="S119" s="60"/>
      <c r="T119" s="194">
        <v>649.62</v>
      </c>
      <c r="U119" s="171">
        <f t="shared" si="10"/>
        <v>660.66354</v>
      </c>
      <c r="V119" s="171">
        <f t="shared" si="10"/>
        <v>671.89482018</v>
      </c>
    </row>
    <row r="120" spans="1:22" s="25" customFormat="1" ht="18" customHeight="1">
      <c r="A120" s="133"/>
      <c r="B120" s="52" t="s">
        <v>89</v>
      </c>
      <c r="C120" s="57" t="s">
        <v>98</v>
      </c>
      <c r="D120" s="56"/>
      <c r="E120" s="144"/>
      <c r="F120" s="33"/>
      <c r="G120" s="33"/>
      <c r="H120" s="33"/>
      <c r="I120" s="33"/>
      <c r="J120" s="33"/>
      <c r="K120" s="33"/>
      <c r="L120" s="33"/>
      <c r="M120" s="33"/>
      <c r="N120" s="33"/>
      <c r="O120" s="33"/>
      <c r="P120" s="33"/>
      <c r="Q120" s="33"/>
      <c r="R120" s="33"/>
      <c r="S120" s="33"/>
      <c r="T120" s="194">
        <v>0</v>
      </c>
      <c r="U120" s="171">
        <f t="shared" si="10"/>
        <v>0</v>
      </c>
      <c r="V120" s="171">
        <f t="shared" si="10"/>
        <v>0</v>
      </c>
    </row>
    <row r="121" spans="1:22" s="25" customFormat="1" ht="18" customHeight="1">
      <c r="A121" s="133"/>
      <c r="B121" s="57" t="s">
        <v>89</v>
      </c>
      <c r="C121" s="56" t="s">
        <v>119</v>
      </c>
      <c r="D121" s="56"/>
      <c r="E121" s="144"/>
      <c r="F121" s="33"/>
      <c r="G121" s="33"/>
      <c r="H121" s="33"/>
      <c r="I121" s="33"/>
      <c r="J121" s="33"/>
      <c r="K121" s="33"/>
      <c r="L121" s="33"/>
      <c r="M121" s="33"/>
      <c r="N121" s="33"/>
      <c r="O121" s="33"/>
      <c r="P121" s="33"/>
      <c r="Q121" s="33"/>
      <c r="R121" s="33"/>
      <c r="S121" s="33"/>
      <c r="T121" s="194">
        <v>819.02</v>
      </c>
      <c r="U121" s="171">
        <f t="shared" si="10"/>
        <v>832.94334</v>
      </c>
      <c r="V121" s="171">
        <f t="shared" si="10"/>
        <v>847.1033767800001</v>
      </c>
    </row>
    <row r="122" spans="1:22" s="25" customFormat="1" ht="18" customHeight="1">
      <c r="A122" s="133"/>
      <c r="B122" s="57" t="s">
        <v>89</v>
      </c>
      <c r="C122" s="65" t="s">
        <v>90</v>
      </c>
      <c r="D122" s="56"/>
      <c r="E122" s="144">
        <v>2000000</v>
      </c>
      <c r="F122" s="33">
        <v>2000000</v>
      </c>
      <c r="G122" s="33">
        <v>2000000</v>
      </c>
      <c r="H122" s="33"/>
      <c r="I122" s="33"/>
      <c r="J122" s="33"/>
      <c r="K122" s="33"/>
      <c r="L122" s="33"/>
      <c r="M122" s="33"/>
      <c r="N122" s="33"/>
      <c r="O122" s="33"/>
      <c r="P122" s="33"/>
      <c r="Q122" s="33"/>
      <c r="R122" s="33"/>
      <c r="S122" s="33"/>
      <c r="T122" s="194">
        <v>24482.52</v>
      </c>
      <c r="U122" s="171">
        <f t="shared" si="10"/>
        <v>24898.722840000002</v>
      </c>
      <c r="V122" s="171">
        <f t="shared" si="10"/>
        <v>25322.00112828</v>
      </c>
    </row>
    <row r="123" spans="1:22" s="25" customFormat="1" ht="15.75" customHeight="1">
      <c r="A123" s="121"/>
      <c r="B123" s="83"/>
      <c r="C123" s="83"/>
      <c r="D123" s="75"/>
      <c r="E123" s="145"/>
      <c r="F123" s="75"/>
      <c r="G123" s="75"/>
      <c r="H123" s="75"/>
      <c r="I123" s="75"/>
      <c r="J123" s="75"/>
      <c r="K123" s="75"/>
      <c r="L123" s="75"/>
      <c r="M123" s="75"/>
      <c r="N123" s="75"/>
      <c r="O123" s="75"/>
      <c r="P123" s="75"/>
      <c r="Q123" s="75"/>
      <c r="R123" s="75"/>
      <c r="S123" s="75"/>
      <c r="T123" s="16"/>
      <c r="U123" s="16"/>
      <c r="V123" s="16"/>
    </row>
    <row r="124" spans="1:22" s="25" customFormat="1" ht="18.75" customHeight="1">
      <c r="A124" s="61"/>
      <c r="B124" s="93" t="s">
        <v>154</v>
      </c>
      <c r="C124" s="93"/>
      <c r="D124" s="62"/>
      <c r="E124" s="147">
        <f aca="true" t="shared" si="11" ref="E124:S124">SUM(E99:E119)</f>
        <v>33048000</v>
      </c>
      <c r="F124" s="148">
        <f t="shared" si="11"/>
        <v>0</v>
      </c>
      <c r="G124" s="148">
        <f t="shared" si="11"/>
        <v>0</v>
      </c>
      <c r="H124" s="148">
        <f t="shared" si="11"/>
        <v>1500000</v>
      </c>
      <c r="I124" s="148">
        <f t="shared" si="11"/>
        <v>1700000</v>
      </c>
      <c r="J124" s="148">
        <f t="shared" si="11"/>
        <v>1800000</v>
      </c>
      <c r="K124" s="148">
        <f t="shared" si="11"/>
        <v>0</v>
      </c>
      <c r="L124" s="148">
        <f t="shared" si="11"/>
        <v>0</v>
      </c>
      <c r="M124" s="148">
        <f t="shared" si="11"/>
        <v>0</v>
      </c>
      <c r="N124" s="148">
        <f t="shared" si="11"/>
        <v>0</v>
      </c>
      <c r="O124" s="148">
        <f t="shared" si="11"/>
        <v>0</v>
      </c>
      <c r="P124" s="148">
        <f t="shared" si="11"/>
        <v>0</v>
      </c>
      <c r="Q124" s="148">
        <f t="shared" si="11"/>
        <v>0</v>
      </c>
      <c r="R124" s="148">
        <f t="shared" si="11"/>
        <v>0</v>
      </c>
      <c r="S124" s="148">
        <f t="shared" si="11"/>
        <v>0</v>
      </c>
      <c r="T124" s="172">
        <f>T63+T76+T91+T97+T99+T106+T108+T110</f>
        <v>8654662.56</v>
      </c>
      <c r="U124" s="172">
        <f>U63+U76+U91+U97+U99+U106+U108+U110</f>
        <v>8629205.12909</v>
      </c>
      <c r="V124" s="172">
        <f>V63+V76+V91+V97+V99+V106+V108+V110</f>
        <v>8538373.325807061</v>
      </c>
    </row>
    <row r="125" spans="1:22" s="25" customFormat="1" ht="18.75" customHeight="1">
      <c r="A125" s="75"/>
      <c r="B125" s="93"/>
      <c r="C125" s="93"/>
      <c r="D125" s="35"/>
      <c r="E125" s="191"/>
      <c r="F125" s="192"/>
      <c r="G125" s="192"/>
      <c r="H125" s="192"/>
      <c r="I125" s="192"/>
      <c r="J125" s="192"/>
      <c r="K125" s="192"/>
      <c r="L125" s="192"/>
      <c r="M125" s="192"/>
      <c r="N125" s="192"/>
      <c r="O125" s="192"/>
      <c r="P125" s="192"/>
      <c r="Q125" s="192"/>
      <c r="R125" s="192"/>
      <c r="S125" s="192"/>
      <c r="T125" s="193"/>
      <c r="U125" s="193"/>
      <c r="V125" s="193"/>
    </row>
    <row r="126" spans="1:22" s="25" customFormat="1" ht="18.75" customHeight="1">
      <c r="A126" s="61"/>
      <c r="B126" s="93" t="s">
        <v>93</v>
      </c>
      <c r="C126" s="93"/>
      <c r="D126" s="62"/>
      <c r="E126" s="191"/>
      <c r="F126" s="192"/>
      <c r="G126" s="192"/>
      <c r="H126" s="192"/>
      <c r="I126" s="192"/>
      <c r="J126" s="192"/>
      <c r="K126" s="192"/>
      <c r="L126" s="192"/>
      <c r="M126" s="192"/>
      <c r="N126" s="192"/>
      <c r="O126" s="192"/>
      <c r="P126" s="192"/>
      <c r="Q126" s="192"/>
      <c r="R126" s="192"/>
      <c r="S126" s="192"/>
      <c r="T126" s="195">
        <f>T57-T124</f>
        <v>-119637.20999999903</v>
      </c>
      <c r="U126" s="195">
        <f>U57-U124</f>
        <v>-121414.88908999972</v>
      </c>
      <c r="V126" s="195">
        <f>V57-V124</f>
        <v>-123347.97580705956</v>
      </c>
    </row>
    <row r="127" spans="1:22" s="25" customFormat="1" ht="18.75" customHeight="1">
      <c r="A127" s="75"/>
      <c r="B127" s="93"/>
      <c r="C127" s="93"/>
      <c r="D127" s="35"/>
      <c r="E127" s="191"/>
      <c r="F127" s="192"/>
      <c r="G127" s="192"/>
      <c r="H127" s="192"/>
      <c r="I127" s="192"/>
      <c r="J127" s="192"/>
      <c r="K127" s="192"/>
      <c r="L127" s="192"/>
      <c r="M127" s="192"/>
      <c r="N127" s="192"/>
      <c r="O127" s="192"/>
      <c r="P127" s="192"/>
      <c r="Q127" s="192"/>
      <c r="R127" s="192"/>
      <c r="S127" s="192"/>
      <c r="T127" s="193"/>
      <c r="U127" s="193"/>
      <c r="V127" s="193"/>
    </row>
    <row r="128" spans="1:22" s="25" customFormat="1" ht="15.75" customHeight="1">
      <c r="A128" s="149"/>
      <c r="B128" s="83"/>
      <c r="C128" s="83"/>
      <c r="D128" s="75"/>
      <c r="E128" s="145"/>
      <c r="F128" s="75"/>
      <c r="G128" s="75"/>
      <c r="H128" s="75"/>
      <c r="I128" s="75"/>
      <c r="J128" s="75"/>
      <c r="K128" s="75"/>
      <c r="L128" s="75"/>
      <c r="M128" s="75"/>
      <c r="N128" s="75"/>
      <c r="O128" s="75"/>
      <c r="P128" s="75"/>
      <c r="Q128" s="75"/>
      <c r="R128" s="75"/>
      <c r="S128" s="75"/>
      <c r="T128" s="146"/>
      <c r="U128" s="146"/>
      <c r="V128" s="146"/>
    </row>
    <row r="129" spans="1:22" s="151" customFormat="1" ht="22.5">
      <c r="A129" s="26" t="s">
        <v>40</v>
      </c>
      <c r="B129" s="101" t="s">
        <v>41</v>
      </c>
      <c r="C129" s="102"/>
      <c r="D129" s="150"/>
      <c r="E129" s="99"/>
      <c r="F129" s="100"/>
      <c r="G129" s="100"/>
      <c r="H129" s="100"/>
      <c r="I129" s="100"/>
      <c r="J129" s="100"/>
      <c r="K129" s="100"/>
      <c r="L129" s="100"/>
      <c r="M129" s="100"/>
      <c r="N129" s="100"/>
      <c r="O129" s="100"/>
      <c r="P129" s="100"/>
      <c r="Q129" s="100"/>
      <c r="R129" s="100"/>
      <c r="S129" s="100"/>
      <c r="T129" s="172">
        <f>SUM(T130:T132)</f>
        <v>191869.21000000002</v>
      </c>
      <c r="U129" s="172">
        <f>SUM(U130:U132)</f>
        <v>191869.21000000002</v>
      </c>
      <c r="V129" s="172">
        <f>SUM(V130:V132)</f>
        <v>191869.21000000002</v>
      </c>
    </row>
    <row r="130" spans="1:22" s="151" customFormat="1" ht="20.25">
      <c r="A130" s="152" t="s">
        <v>42</v>
      </c>
      <c r="B130" s="153" t="s">
        <v>43</v>
      </c>
      <c r="C130" s="153"/>
      <c r="D130" s="154"/>
      <c r="E130" s="99"/>
      <c r="F130" s="100"/>
      <c r="G130" s="100"/>
      <c r="H130" s="100"/>
      <c r="I130" s="100"/>
      <c r="J130" s="100"/>
      <c r="K130" s="100"/>
      <c r="L130" s="100"/>
      <c r="M130" s="100"/>
      <c r="N130" s="100"/>
      <c r="O130" s="100"/>
      <c r="P130" s="100"/>
      <c r="Q130" s="100"/>
      <c r="R130" s="100"/>
      <c r="S130" s="100"/>
      <c r="T130" s="16">
        <v>220000.51</v>
      </c>
      <c r="U130" s="16">
        <f aca="true" t="shared" si="12" ref="U130:V132">T130</f>
        <v>220000.51</v>
      </c>
      <c r="V130" s="16">
        <f t="shared" si="12"/>
        <v>220000.51</v>
      </c>
    </row>
    <row r="131" spans="1:22" s="151" customFormat="1" ht="20.25">
      <c r="A131" s="155" t="s">
        <v>44</v>
      </c>
      <c r="B131" s="153" t="s">
        <v>45</v>
      </c>
      <c r="C131" s="153"/>
      <c r="D131" s="154"/>
      <c r="E131" s="99"/>
      <c r="F131" s="100"/>
      <c r="G131" s="100"/>
      <c r="H131" s="100"/>
      <c r="I131" s="100"/>
      <c r="J131" s="100"/>
      <c r="K131" s="100"/>
      <c r="L131" s="100"/>
      <c r="M131" s="100"/>
      <c r="N131" s="100"/>
      <c r="O131" s="100"/>
      <c r="P131" s="100"/>
      <c r="Q131" s="100"/>
      <c r="R131" s="100"/>
      <c r="S131" s="100"/>
      <c r="T131" s="16">
        <v>14916.48</v>
      </c>
      <c r="U131" s="16">
        <f t="shared" si="12"/>
        <v>14916.48</v>
      </c>
      <c r="V131" s="16">
        <f t="shared" si="12"/>
        <v>14916.48</v>
      </c>
    </row>
    <row r="132" spans="1:22" s="151" customFormat="1" ht="20.25">
      <c r="A132" s="156" t="s">
        <v>46</v>
      </c>
      <c r="B132" s="153" t="s">
        <v>47</v>
      </c>
      <c r="C132" s="153"/>
      <c r="D132" s="154"/>
      <c r="E132" s="99"/>
      <c r="F132" s="100"/>
      <c r="G132" s="100"/>
      <c r="H132" s="100"/>
      <c r="I132" s="100"/>
      <c r="J132" s="100"/>
      <c r="K132" s="100"/>
      <c r="L132" s="100"/>
      <c r="M132" s="100"/>
      <c r="N132" s="100"/>
      <c r="O132" s="100"/>
      <c r="P132" s="100"/>
      <c r="Q132" s="100"/>
      <c r="R132" s="100"/>
      <c r="S132" s="100"/>
      <c r="T132" s="16">
        <v>-43047.78</v>
      </c>
      <c r="U132" s="16">
        <f t="shared" si="12"/>
        <v>-43047.78</v>
      </c>
      <c r="V132" s="16">
        <f t="shared" si="12"/>
        <v>-43047.78</v>
      </c>
    </row>
    <row r="133" spans="1:22" s="151" customFormat="1" ht="20.25">
      <c r="A133" s="26" t="s">
        <v>48</v>
      </c>
      <c r="B133" s="101" t="s">
        <v>55</v>
      </c>
      <c r="C133" s="102"/>
      <c r="D133" s="103"/>
      <c r="E133" s="99"/>
      <c r="F133" s="100"/>
      <c r="G133" s="100"/>
      <c r="H133" s="100"/>
      <c r="I133" s="100"/>
      <c r="J133" s="100"/>
      <c r="K133" s="100"/>
      <c r="L133" s="100"/>
      <c r="M133" s="100"/>
      <c r="N133" s="100"/>
      <c r="O133" s="100"/>
      <c r="P133" s="100"/>
      <c r="Q133" s="100"/>
      <c r="R133" s="100"/>
      <c r="S133" s="100"/>
      <c r="T133" s="92">
        <v>0</v>
      </c>
      <c r="U133" s="92">
        <v>0</v>
      </c>
      <c r="V133" s="92">
        <v>0</v>
      </c>
    </row>
    <row r="134" spans="1:22" s="151" customFormat="1" ht="20.25">
      <c r="A134" s="157"/>
      <c r="B134" s="97"/>
      <c r="C134" s="97"/>
      <c r="D134" s="47"/>
      <c r="E134" s="99"/>
      <c r="F134" s="100"/>
      <c r="G134" s="100"/>
      <c r="H134" s="100"/>
      <c r="I134" s="100"/>
      <c r="J134" s="100"/>
      <c r="K134" s="100"/>
      <c r="L134" s="100"/>
      <c r="M134" s="100"/>
      <c r="N134" s="100"/>
      <c r="O134" s="100"/>
      <c r="P134" s="100"/>
      <c r="Q134" s="100"/>
      <c r="R134" s="100"/>
      <c r="S134" s="100"/>
      <c r="T134" s="92"/>
      <c r="U134" s="92"/>
      <c r="V134" s="92"/>
    </row>
    <row r="135" spans="1:22" s="151" customFormat="1" ht="20.25">
      <c r="A135" s="26" t="s">
        <v>49</v>
      </c>
      <c r="B135" s="158" t="s">
        <v>50</v>
      </c>
      <c r="C135" s="159"/>
      <c r="D135" s="160"/>
      <c r="E135" s="99"/>
      <c r="F135" s="100"/>
      <c r="G135" s="100"/>
      <c r="H135" s="100"/>
      <c r="I135" s="100"/>
      <c r="J135" s="100"/>
      <c r="K135" s="100"/>
      <c r="L135" s="100"/>
      <c r="M135" s="100"/>
      <c r="N135" s="100"/>
      <c r="O135" s="100"/>
      <c r="P135" s="100"/>
      <c r="Q135" s="100"/>
      <c r="R135" s="100"/>
      <c r="S135" s="100"/>
      <c r="T135" s="16">
        <f>SUM(T136:T137)</f>
        <v>0</v>
      </c>
      <c r="U135" s="16">
        <v>0</v>
      </c>
      <c r="V135" s="16">
        <f>SUM(V136:V137)</f>
        <v>0</v>
      </c>
    </row>
    <row r="136" spans="1:22" s="151" customFormat="1" ht="20.25">
      <c r="A136" s="152" t="s">
        <v>51</v>
      </c>
      <c r="B136" s="153" t="s">
        <v>96</v>
      </c>
      <c r="C136" s="161"/>
      <c r="D136" s="162"/>
      <c r="E136" s="99"/>
      <c r="F136" s="100"/>
      <c r="G136" s="100"/>
      <c r="H136" s="100"/>
      <c r="I136" s="100"/>
      <c r="J136" s="100"/>
      <c r="K136" s="100"/>
      <c r="L136" s="100"/>
      <c r="M136" s="100"/>
      <c r="N136" s="100"/>
      <c r="O136" s="100"/>
      <c r="P136" s="100"/>
      <c r="Q136" s="100"/>
      <c r="R136" s="100"/>
      <c r="S136" s="100"/>
      <c r="T136" s="16">
        <v>0</v>
      </c>
      <c r="U136" s="16">
        <v>0</v>
      </c>
      <c r="V136" s="16">
        <v>0</v>
      </c>
    </row>
    <row r="137" spans="1:22" s="25" customFormat="1" ht="15.75" customHeight="1">
      <c r="A137" s="51" t="s">
        <v>52</v>
      </c>
      <c r="B137" s="139" t="s">
        <v>53</v>
      </c>
      <c r="C137" s="93"/>
      <c r="D137" s="163"/>
      <c r="E137" s="164"/>
      <c r="F137" s="33"/>
      <c r="G137" s="33"/>
      <c r="H137" s="33"/>
      <c r="I137" s="33"/>
      <c r="J137" s="33"/>
      <c r="K137" s="33"/>
      <c r="L137" s="33"/>
      <c r="M137" s="33"/>
      <c r="N137" s="33"/>
      <c r="O137" s="91"/>
      <c r="P137" s="33"/>
      <c r="Q137" s="91"/>
      <c r="R137" s="91"/>
      <c r="S137" s="91"/>
      <c r="T137" s="16">
        <v>0</v>
      </c>
      <c r="U137" s="92">
        <v>0</v>
      </c>
      <c r="V137" s="92"/>
    </row>
    <row r="138" spans="1:22" s="25" customFormat="1" ht="15.75" customHeight="1">
      <c r="A138" s="70"/>
      <c r="B138" s="139"/>
      <c r="C138" s="93"/>
      <c r="D138" s="165"/>
      <c r="E138" s="145"/>
      <c r="F138" s="75"/>
      <c r="G138" s="75"/>
      <c r="H138" s="75"/>
      <c r="I138" s="75"/>
      <c r="J138" s="75"/>
      <c r="K138" s="75"/>
      <c r="L138" s="75"/>
      <c r="M138" s="75"/>
      <c r="N138" s="75"/>
      <c r="O138" s="75"/>
      <c r="P138" s="75"/>
      <c r="Q138" s="75"/>
      <c r="R138" s="75"/>
      <c r="S138" s="75"/>
      <c r="T138" s="92"/>
      <c r="U138" s="92"/>
      <c r="V138" s="92"/>
    </row>
    <row r="139" spans="1:22" s="25" customFormat="1" ht="18.75" customHeight="1">
      <c r="A139" s="26" t="s">
        <v>54</v>
      </c>
      <c r="B139" s="101" t="s">
        <v>58</v>
      </c>
      <c r="C139" s="102"/>
      <c r="D139" s="166"/>
      <c r="E139" s="76"/>
      <c r="F139" s="73"/>
      <c r="G139" s="73"/>
      <c r="H139" s="73"/>
      <c r="I139" s="73"/>
      <c r="J139" s="73"/>
      <c r="K139" s="73"/>
      <c r="L139" s="73"/>
      <c r="M139" s="73"/>
      <c r="N139" s="73"/>
      <c r="O139" s="56"/>
      <c r="P139" s="54"/>
      <c r="Q139" s="114"/>
      <c r="R139" s="114"/>
      <c r="S139" s="114"/>
      <c r="T139" s="172">
        <f>SUM(T140:T141)</f>
        <v>72232</v>
      </c>
      <c r="U139" s="172">
        <f>SUM(U140:U141)</f>
        <v>70454.32</v>
      </c>
      <c r="V139" s="172">
        <f>SUM(V140:V141)</f>
        <v>68521.2332</v>
      </c>
    </row>
    <row r="140" spans="1:22" s="25" customFormat="1" ht="18.75" customHeight="1">
      <c r="A140" s="196"/>
      <c r="B140" s="203" t="s">
        <v>89</v>
      </c>
      <c r="C140" s="204" t="s">
        <v>94</v>
      </c>
      <c r="D140" s="205"/>
      <c r="E140" s="88"/>
      <c r="F140" s="35"/>
      <c r="G140" s="35"/>
      <c r="H140" s="35"/>
      <c r="I140" s="35"/>
      <c r="J140" s="35"/>
      <c r="K140" s="35"/>
      <c r="L140" s="35"/>
      <c r="M140" s="35"/>
      <c r="N140" s="35"/>
      <c r="O140" s="35"/>
      <c r="P140" s="35"/>
      <c r="Q140" s="35"/>
      <c r="R140" s="35"/>
      <c r="S140" s="35"/>
      <c r="T140" s="171">
        <v>72232</v>
      </c>
      <c r="U140" s="171">
        <f>(T140*1.01)-2500</f>
        <v>70454.32</v>
      </c>
      <c r="V140" s="171">
        <f>(U140*1.01)-2600</f>
        <v>68558.8632</v>
      </c>
    </row>
    <row r="141" spans="1:22" s="25" customFormat="1" ht="18.75" customHeight="1">
      <c r="A141" s="196"/>
      <c r="B141" s="200" t="s">
        <v>89</v>
      </c>
      <c r="C141" s="201" t="s">
        <v>95</v>
      </c>
      <c r="D141" s="202"/>
      <c r="E141" s="88"/>
      <c r="F141" s="35"/>
      <c r="G141" s="35"/>
      <c r="H141" s="35"/>
      <c r="I141" s="35"/>
      <c r="J141" s="35"/>
      <c r="K141" s="35"/>
      <c r="L141" s="35"/>
      <c r="M141" s="35"/>
      <c r="N141" s="35"/>
      <c r="O141" s="35"/>
      <c r="P141" s="35"/>
      <c r="Q141" s="35"/>
      <c r="R141" s="35"/>
      <c r="S141" s="35"/>
      <c r="T141" s="171">
        <v>0</v>
      </c>
      <c r="U141" s="171">
        <f>T141*1.01</f>
        <v>0</v>
      </c>
      <c r="V141" s="171">
        <f>(U141*1.01)-37.63</f>
        <v>-37.63</v>
      </c>
    </row>
    <row r="142" spans="1:22" s="25" customFormat="1" ht="15.75" customHeight="1">
      <c r="A142" s="167"/>
      <c r="E142" s="168"/>
      <c r="T142" s="92"/>
      <c r="U142" s="92"/>
      <c r="V142" s="92"/>
    </row>
    <row r="143" spans="1:22" s="25" customFormat="1" ht="24.75" customHeight="1">
      <c r="A143" s="26"/>
      <c r="B143" s="101" t="s">
        <v>56</v>
      </c>
      <c r="C143" s="102"/>
      <c r="D143" s="169"/>
      <c r="E143" s="168"/>
      <c r="T143" s="172">
        <f>T57-T124+T129+T135-T139</f>
        <v>9.89530235528946E-10</v>
      </c>
      <c r="U143" s="172">
        <f>U57-U124+U129+U135-U139</f>
        <v>0.0009100002935156226</v>
      </c>
      <c r="V143" s="172">
        <f>V57-V124+V129+V135-V139</f>
        <v>0.0009929404623107985</v>
      </c>
    </row>
    <row r="144" spans="1:22" ht="15.75" customHeight="1">
      <c r="A144" s="170"/>
      <c r="B144"/>
      <c r="C144"/>
      <c r="D144"/>
      <c r="E144" s="9"/>
      <c r="F144"/>
      <c r="G144"/>
      <c r="H144"/>
      <c r="I144"/>
      <c r="J144"/>
      <c r="K144"/>
      <c r="L144"/>
      <c r="M144"/>
      <c r="N144"/>
      <c r="O144"/>
      <c r="P144"/>
      <c r="Q144"/>
      <c r="R144"/>
      <c r="S144"/>
      <c r="T144" s="3"/>
      <c r="U144" s="3"/>
      <c r="V144" s="3"/>
    </row>
    <row r="145" spans="1:22" ht="15.75" customHeight="1">
      <c r="A145"/>
      <c r="B145"/>
      <c r="C145"/>
      <c r="D145"/>
      <c r="E145" s="9"/>
      <c r="F145"/>
      <c r="G145"/>
      <c r="H145"/>
      <c r="I145"/>
      <c r="J145"/>
      <c r="K145"/>
      <c r="L145"/>
      <c r="M145"/>
      <c r="N145"/>
      <c r="O145"/>
      <c r="P145"/>
      <c r="Q145"/>
      <c r="R145"/>
      <c r="S145"/>
      <c r="T145" s="3"/>
      <c r="U145" s="3"/>
      <c r="V145" s="3"/>
    </row>
    <row r="146" spans="1:22" ht="15.75" customHeight="1">
      <c r="A146"/>
      <c r="B146"/>
      <c r="C146"/>
      <c r="D146"/>
      <c r="E146" s="9"/>
      <c r="F146"/>
      <c r="G146"/>
      <c r="H146"/>
      <c r="I146"/>
      <c r="J146"/>
      <c r="K146"/>
      <c r="L146"/>
      <c r="M146"/>
      <c r="N146"/>
      <c r="O146"/>
      <c r="P146"/>
      <c r="Q146"/>
      <c r="R146"/>
      <c r="S146"/>
      <c r="T146" s="3"/>
      <c r="U146" s="3"/>
      <c r="V146" s="3"/>
    </row>
    <row r="147" spans="1:22" ht="15.75" customHeight="1">
      <c r="A147"/>
      <c r="B147"/>
      <c r="C147"/>
      <c r="D147"/>
      <c r="E147" s="9"/>
      <c r="F147"/>
      <c r="G147"/>
      <c r="H147"/>
      <c r="I147"/>
      <c r="J147"/>
      <c r="K147"/>
      <c r="L147"/>
      <c r="M147"/>
      <c r="N147"/>
      <c r="O147"/>
      <c r="P147"/>
      <c r="Q147"/>
      <c r="R147"/>
      <c r="S147"/>
      <c r="T147" s="3"/>
      <c r="U147" s="3"/>
      <c r="V147" s="3"/>
    </row>
    <row r="148" spans="1:22" ht="15.75" customHeight="1">
      <c r="A148"/>
      <c r="B148"/>
      <c r="C148"/>
      <c r="D148"/>
      <c r="E148" s="9"/>
      <c r="F148"/>
      <c r="G148"/>
      <c r="H148"/>
      <c r="I148"/>
      <c r="J148"/>
      <c r="K148"/>
      <c r="L148"/>
      <c r="M148"/>
      <c r="N148"/>
      <c r="O148"/>
      <c r="P148"/>
      <c r="Q148"/>
      <c r="R148"/>
      <c r="S148"/>
      <c r="T148" s="3"/>
      <c r="U148" s="3"/>
      <c r="V148" s="3"/>
    </row>
    <row r="149" spans="1:22" ht="15.75" customHeight="1">
      <c r="A149"/>
      <c r="B149"/>
      <c r="C149"/>
      <c r="D149"/>
      <c r="E149" s="9"/>
      <c r="F149"/>
      <c r="G149"/>
      <c r="H149"/>
      <c r="I149"/>
      <c r="J149"/>
      <c r="K149"/>
      <c r="L149"/>
      <c r="M149"/>
      <c r="N149"/>
      <c r="O149"/>
      <c r="P149"/>
      <c r="Q149"/>
      <c r="R149"/>
      <c r="S149"/>
      <c r="T149" s="3"/>
      <c r="U149" s="3"/>
      <c r="V149" s="3"/>
    </row>
    <row r="150" spans="1:22" ht="15.75" customHeight="1">
      <c r="A150"/>
      <c r="B150"/>
      <c r="C150"/>
      <c r="D150"/>
      <c r="E150" s="9"/>
      <c r="F150"/>
      <c r="G150"/>
      <c r="H150"/>
      <c r="I150"/>
      <c r="J150"/>
      <c r="K150"/>
      <c r="L150"/>
      <c r="M150"/>
      <c r="N150"/>
      <c r="O150"/>
      <c r="P150"/>
      <c r="Q150"/>
      <c r="R150"/>
      <c r="S150"/>
      <c r="T150" s="3"/>
      <c r="U150" s="3"/>
      <c r="V150" s="3"/>
    </row>
    <row r="151" spans="1:22" ht="15.75">
      <c r="A151"/>
      <c r="B151"/>
      <c r="C151"/>
      <c r="D151"/>
      <c r="E151" s="9"/>
      <c r="F151"/>
      <c r="G151"/>
      <c r="H151"/>
      <c r="I151"/>
      <c r="J151"/>
      <c r="K151"/>
      <c r="L151"/>
      <c r="M151"/>
      <c r="N151"/>
      <c r="O151"/>
      <c r="P151"/>
      <c r="Q151"/>
      <c r="R151"/>
      <c r="S151"/>
      <c r="T151" s="3"/>
      <c r="U151" s="3"/>
      <c r="V151" s="3"/>
    </row>
    <row r="152" spans="1:22" ht="15.75">
      <c r="A152"/>
      <c r="B152"/>
      <c r="C152"/>
      <c r="D152"/>
      <c r="E152" s="9"/>
      <c r="F152"/>
      <c r="G152"/>
      <c r="H152"/>
      <c r="I152"/>
      <c r="J152"/>
      <c r="K152"/>
      <c r="L152"/>
      <c r="M152"/>
      <c r="N152"/>
      <c r="O152"/>
      <c r="P152"/>
      <c r="Q152"/>
      <c r="R152"/>
      <c r="S152"/>
      <c r="T152" s="3"/>
      <c r="U152" s="3"/>
      <c r="V152" s="3"/>
    </row>
    <row r="153" spans="1:22" ht="15.75">
      <c r="A153"/>
      <c r="B153"/>
      <c r="C153"/>
      <c r="D153"/>
      <c r="E153" s="9"/>
      <c r="F153"/>
      <c r="G153"/>
      <c r="H153"/>
      <c r="I153"/>
      <c r="J153"/>
      <c r="K153"/>
      <c r="L153"/>
      <c r="M153"/>
      <c r="N153"/>
      <c r="O153"/>
      <c r="P153"/>
      <c r="Q153"/>
      <c r="R153"/>
      <c r="S153"/>
      <c r="T153" s="3"/>
      <c r="U153" s="3"/>
      <c r="V153" s="3"/>
    </row>
    <row r="154" spans="1:22" ht="15.75">
      <c r="A154"/>
      <c r="B154"/>
      <c r="C154"/>
      <c r="D154"/>
      <c r="E154" s="9"/>
      <c r="F154"/>
      <c r="G154"/>
      <c r="H154"/>
      <c r="I154"/>
      <c r="J154"/>
      <c r="K154"/>
      <c r="L154"/>
      <c r="M154"/>
      <c r="N154"/>
      <c r="O154"/>
      <c r="P154"/>
      <c r="Q154"/>
      <c r="R154"/>
      <c r="S154"/>
      <c r="T154" s="3"/>
      <c r="U154" s="3"/>
      <c r="V154" s="3"/>
    </row>
    <row r="155" spans="1:22" ht="15.75">
      <c r="A155"/>
      <c r="B155"/>
      <c r="C155"/>
      <c r="D155"/>
      <c r="E155" s="9"/>
      <c r="F155"/>
      <c r="G155"/>
      <c r="H155"/>
      <c r="I155"/>
      <c r="J155"/>
      <c r="K155"/>
      <c r="L155"/>
      <c r="M155"/>
      <c r="N155"/>
      <c r="O155"/>
      <c r="P155"/>
      <c r="Q155"/>
      <c r="R155"/>
      <c r="S155"/>
      <c r="T155" s="3"/>
      <c r="U155" s="3"/>
      <c r="V155" s="3"/>
    </row>
    <row r="156" spans="1:22" ht="15.75">
      <c r="A156"/>
      <c r="B156"/>
      <c r="C156"/>
      <c r="D156"/>
      <c r="E156" s="9"/>
      <c r="F156"/>
      <c r="G156"/>
      <c r="H156"/>
      <c r="I156"/>
      <c r="J156"/>
      <c r="K156"/>
      <c r="L156"/>
      <c r="M156"/>
      <c r="N156"/>
      <c r="O156"/>
      <c r="P156"/>
      <c r="Q156"/>
      <c r="R156"/>
      <c r="S156"/>
      <c r="T156" s="3"/>
      <c r="U156" s="3"/>
      <c r="V156" s="3"/>
    </row>
    <row r="157" spans="1:22" ht="15.75">
      <c r="A157"/>
      <c r="B157"/>
      <c r="C157"/>
      <c r="D157"/>
      <c r="E157" s="9"/>
      <c r="F157"/>
      <c r="G157"/>
      <c r="H157"/>
      <c r="I157"/>
      <c r="J157"/>
      <c r="K157"/>
      <c r="L157"/>
      <c r="M157"/>
      <c r="N157"/>
      <c r="O157"/>
      <c r="P157"/>
      <c r="Q157"/>
      <c r="R157"/>
      <c r="S157"/>
      <c r="T157" s="3"/>
      <c r="U157" s="3"/>
      <c r="V157" s="3"/>
    </row>
    <row r="158" spans="1:22" ht="15.75">
      <c r="A158"/>
      <c r="B158"/>
      <c r="C158"/>
      <c r="D158"/>
      <c r="E158" s="9"/>
      <c r="F158"/>
      <c r="G158"/>
      <c r="H158"/>
      <c r="I158"/>
      <c r="J158"/>
      <c r="K158"/>
      <c r="L158"/>
      <c r="M158"/>
      <c r="N158"/>
      <c r="O158"/>
      <c r="P158"/>
      <c r="Q158"/>
      <c r="R158"/>
      <c r="S158"/>
      <c r="T158" s="3"/>
      <c r="U158" s="3"/>
      <c r="V158" s="3"/>
    </row>
    <row r="159" spans="1:22" ht="15.75">
      <c r="A159"/>
      <c r="B159"/>
      <c r="C159"/>
      <c r="D159"/>
      <c r="E159" s="9"/>
      <c r="F159"/>
      <c r="G159"/>
      <c r="H159"/>
      <c r="I159"/>
      <c r="J159"/>
      <c r="K159"/>
      <c r="L159"/>
      <c r="M159"/>
      <c r="N159"/>
      <c r="O159"/>
      <c r="P159"/>
      <c r="Q159"/>
      <c r="R159"/>
      <c r="S159"/>
      <c r="T159" s="3"/>
      <c r="U159" s="3"/>
      <c r="V159" s="3"/>
    </row>
    <row r="160" spans="1:22" ht="15.75">
      <c r="A160"/>
      <c r="B160"/>
      <c r="C160"/>
      <c r="D160"/>
      <c r="E160" s="9"/>
      <c r="F160"/>
      <c r="G160"/>
      <c r="H160"/>
      <c r="I160"/>
      <c r="J160"/>
      <c r="K160"/>
      <c r="L160"/>
      <c r="M160"/>
      <c r="N160"/>
      <c r="O160"/>
      <c r="P160"/>
      <c r="Q160"/>
      <c r="R160"/>
      <c r="S160"/>
      <c r="T160" s="3"/>
      <c r="U160" s="3"/>
      <c r="V160" s="3"/>
    </row>
    <row r="161" spans="1:22" ht="15.75">
      <c r="A161"/>
      <c r="B161"/>
      <c r="C161"/>
      <c r="D161"/>
      <c r="E161" s="9"/>
      <c r="F161"/>
      <c r="G161"/>
      <c r="H161"/>
      <c r="I161"/>
      <c r="J161"/>
      <c r="K161"/>
      <c r="L161"/>
      <c r="M161"/>
      <c r="N161"/>
      <c r="O161"/>
      <c r="P161"/>
      <c r="Q161"/>
      <c r="R161"/>
      <c r="S161"/>
      <c r="T161" s="3"/>
      <c r="U161" s="3"/>
      <c r="V161" s="3"/>
    </row>
    <row r="162" spans="1:22" ht="15.75">
      <c r="A162"/>
      <c r="B162"/>
      <c r="C162"/>
      <c r="D162"/>
      <c r="E162" s="9"/>
      <c r="F162"/>
      <c r="G162"/>
      <c r="H162"/>
      <c r="I162"/>
      <c r="J162"/>
      <c r="K162"/>
      <c r="L162"/>
      <c r="M162"/>
      <c r="N162"/>
      <c r="O162"/>
      <c r="P162"/>
      <c r="Q162"/>
      <c r="R162"/>
      <c r="S162"/>
      <c r="T162" s="3"/>
      <c r="U162" s="3"/>
      <c r="V162" s="3"/>
    </row>
    <row r="163" spans="1:19" ht="12.75">
      <c r="A163"/>
      <c r="B163"/>
      <c r="C163"/>
      <c r="D163"/>
      <c r="E163" s="9"/>
      <c r="F163"/>
      <c r="G163"/>
      <c r="H163"/>
      <c r="I163"/>
      <c r="J163"/>
      <c r="K163"/>
      <c r="L163"/>
      <c r="M163"/>
      <c r="N163"/>
      <c r="O163"/>
      <c r="P163"/>
      <c r="Q163"/>
      <c r="R163"/>
      <c r="S163"/>
    </row>
    <row r="164" spans="1:19" ht="12.75">
      <c r="A164"/>
      <c r="B164"/>
      <c r="C164"/>
      <c r="D164"/>
      <c r="E164" s="9"/>
      <c r="F164"/>
      <c r="G164"/>
      <c r="H164"/>
      <c r="I164"/>
      <c r="J164"/>
      <c r="K164"/>
      <c r="L164"/>
      <c r="M164"/>
      <c r="N164"/>
      <c r="O164"/>
      <c r="P164"/>
      <c r="Q164"/>
      <c r="R164"/>
      <c r="S164"/>
    </row>
    <row r="165" spans="1:19" ht="12.75">
      <c r="A165"/>
      <c r="B165"/>
      <c r="C165"/>
      <c r="D165"/>
      <c r="E165" s="9"/>
      <c r="F165"/>
      <c r="G165"/>
      <c r="H165"/>
      <c r="I165"/>
      <c r="J165"/>
      <c r="K165"/>
      <c r="L165"/>
      <c r="M165"/>
      <c r="N165"/>
      <c r="O165"/>
      <c r="P165"/>
      <c r="Q165"/>
      <c r="R165"/>
      <c r="S165"/>
    </row>
    <row r="166" spans="1:19" ht="12.75">
      <c r="A166"/>
      <c r="B166"/>
      <c r="C166"/>
      <c r="D166"/>
      <c r="E166" s="9"/>
      <c r="F166"/>
      <c r="G166"/>
      <c r="H166"/>
      <c r="I166"/>
      <c r="J166"/>
      <c r="K166"/>
      <c r="L166"/>
      <c r="M166"/>
      <c r="N166"/>
      <c r="O166"/>
      <c r="P166"/>
      <c r="Q166"/>
      <c r="R166"/>
      <c r="S166"/>
    </row>
    <row r="167" spans="1:19" ht="12.75">
      <c r="A167"/>
      <c r="B167"/>
      <c r="C167"/>
      <c r="D167"/>
      <c r="E167" s="9"/>
      <c r="F167"/>
      <c r="G167"/>
      <c r="H167"/>
      <c r="I167"/>
      <c r="J167"/>
      <c r="K167"/>
      <c r="L167"/>
      <c r="M167"/>
      <c r="N167"/>
      <c r="O167"/>
      <c r="P167"/>
      <c r="Q167"/>
      <c r="R167"/>
      <c r="S167"/>
    </row>
    <row r="168" spans="1:19" ht="12.75">
      <c r="A168"/>
      <c r="B168"/>
      <c r="C168"/>
      <c r="D168"/>
      <c r="E168" s="9"/>
      <c r="F168"/>
      <c r="G168"/>
      <c r="H168"/>
      <c r="I168"/>
      <c r="J168"/>
      <c r="K168"/>
      <c r="L168"/>
      <c r="M168"/>
      <c r="N168"/>
      <c r="O168"/>
      <c r="P168"/>
      <c r="Q168"/>
      <c r="R168"/>
      <c r="S168"/>
    </row>
    <row r="169" spans="1:19" ht="12.75">
      <c r="A169"/>
      <c r="B169"/>
      <c r="C169"/>
      <c r="D169"/>
      <c r="E169" s="9"/>
      <c r="F169"/>
      <c r="G169"/>
      <c r="H169"/>
      <c r="I169"/>
      <c r="J169"/>
      <c r="K169"/>
      <c r="L169"/>
      <c r="M169"/>
      <c r="N169"/>
      <c r="O169"/>
      <c r="P169"/>
      <c r="Q169"/>
      <c r="R169"/>
      <c r="S169"/>
    </row>
    <row r="170" spans="1:19" ht="12.75">
      <c r="A170"/>
      <c r="B170"/>
      <c r="C170"/>
      <c r="D170"/>
      <c r="E170" s="9"/>
      <c r="F170"/>
      <c r="G170"/>
      <c r="H170"/>
      <c r="I170"/>
      <c r="J170"/>
      <c r="K170"/>
      <c r="L170"/>
      <c r="M170"/>
      <c r="N170"/>
      <c r="O170"/>
      <c r="P170"/>
      <c r="Q170"/>
      <c r="R170"/>
      <c r="S170"/>
    </row>
    <row r="171" spans="1:19" ht="12.75">
      <c r="A171"/>
      <c r="B171"/>
      <c r="C171"/>
      <c r="D171"/>
      <c r="E171" s="9"/>
      <c r="F171"/>
      <c r="G171"/>
      <c r="H171"/>
      <c r="I171"/>
      <c r="J171"/>
      <c r="K171"/>
      <c r="L171"/>
      <c r="M171"/>
      <c r="N171"/>
      <c r="O171"/>
      <c r="P171"/>
      <c r="Q171"/>
      <c r="R171"/>
      <c r="S171"/>
    </row>
  </sheetData>
  <mergeCells count="3">
    <mergeCell ref="A2:V2"/>
    <mergeCell ref="A3:V3"/>
    <mergeCell ref="A5:V5"/>
  </mergeCells>
  <printOptions horizontalCentered="1"/>
  <pageMargins left="0" right="0.7874015748031497" top="0" bottom="0" header="0" footer="0"/>
  <pageSetup fitToHeight="2" horizontalDpi="600" verticalDpi="600" orientation="portrait" paperSize="9" scale="54" r:id="rId3"/>
  <legacyDrawing r:id="rId2"/>
</worksheet>
</file>

<file path=xl/worksheets/sheet2.xml><?xml version="1.0" encoding="utf-8"?>
<worksheet xmlns="http://schemas.openxmlformats.org/spreadsheetml/2006/main" xmlns:r="http://schemas.openxmlformats.org/officeDocument/2006/relationships">
  <dimension ref="A2:A107"/>
  <sheetViews>
    <sheetView workbookViewId="0" topLeftCell="A1">
      <selection activeCell="A108" sqref="A108"/>
    </sheetView>
  </sheetViews>
  <sheetFormatPr defaultColWidth="9.140625" defaultRowHeight="12.75"/>
  <cols>
    <col min="1" max="1" width="83.00390625" style="10" customWidth="1"/>
  </cols>
  <sheetData>
    <row r="2" ht="12.75">
      <c r="A2" s="12" t="s">
        <v>104</v>
      </c>
    </row>
    <row r="4" ht="12.75">
      <c r="A4" s="10" t="s">
        <v>60</v>
      </c>
    </row>
    <row r="6" ht="12.75">
      <c r="A6" s="13" t="s">
        <v>61</v>
      </c>
    </row>
    <row r="8" ht="12.75">
      <c r="A8" s="11" t="s">
        <v>64</v>
      </c>
    </row>
    <row r="9" ht="12.75">
      <c r="A9" s="11"/>
    </row>
    <row r="11" ht="12.75">
      <c r="A11" s="207" t="s">
        <v>142</v>
      </c>
    </row>
    <row r="12" ht="12.75">
      <c r="A12" s="207" t="s">
        <v>143</v>
      </c>
    </row>
    <row r="14" ht="12.75">
      <c r="A14" s="11" t="s">
        <v>68</v>
      </c>
    </row>
    <row r="15" ht="12.75">
      <c r="A15" s="11"/>
    </row>
    <row r="16" ht="12.75">
      <c r="A16" s="11" t="s">
        <v>121</v>
      </c>
    </row>
    <row r="17" ht="12.75">
      <c r="A17" s="11"/>
    </row>
    <row r="18" ht="12.75">
      <c r="A18" s="11" t="s">
        <v>69</v>
      </c>
    </row>
    <row r="19" ht="12.75">
      <c r="A19" s="11"/>
    </row>
    <row r="20" ht="12.75">
      <c r="A20" s="11" t="s">
        <v>144</v>
      </c>
    </row>
    <row r="21" ht="12.75">
      <c r="A21" s="11" t="s">
        <v>122</v>
      </c>
    </row>
    <row r="23" ht="12.75">
      <c r="A23" s="11" t="s">
        <v>62</v>
      </c>
    </row>
    <row r="25" ht="12.75">
      <c r="A25" s="11" t="s">
        <v>126</v>
      </c>
    </row>
    <row r="28" ht="12.75">
      <c r="A28" s="11" t="s">
        <v>72</v>
      </c>
    </row>
    <row r="30" ht="12.75">
      <c r="A30" s="11" t="s">
        <v>123</v>
      </c>
    </row>
    <row r="33" ht="12.75">
      <c r="A33" s="11" t="s">
        <v>73</v>
      </c>
    </row>
    <row r="35" ht="12.75">
      <c r="A35" s="11" t="s">
        <v>130</v>
      </c>
    </row>
    <row r="36" ht="12.75">
      <c r="A36" s="11"/>
    </row>
    <row r="38" ht="12.75">
      <c r="A38" s="11" t="s">
        <v>99</v>
      </c>
    </row>
    <row r="39" ht="12.75">
      <c r="A39" s="11"/>
    </row>
    <row r="40" ht="12.75">
      <c r="A40" s="11" t="s">
        <v>131</v>
      </c>
    </row>
    <row r="42" ht="12.75">
      <c r="A42" s="11" t="s">
        <v>74</v>
      </c>
    </row>
    <row r="43" ht="12.75">
      <c r="A43" s="11"/>
    </row>
    <row r="44" ht="12.75">
      <c r="A44" s="11" t="s">
        <v>132</v>
      </c>
    </row>
    <row r="47" ht="12.75">
      <c r="A47" s="11" t="s">
        <v>105</v>
      </c>
    </row>
    <row r="48" ht="12.75">
      <c r="A48" s="11"/>
    </row>
    <row r="49" ht="12.75">
      <c r="A49" s="15" t="s">
        <v>124</v>
      </c>
    </row>
    <row r="52" ht="12.75">
      <c r="A52" s="11" t="s">
        <v>75</v>
      </c>
    </row>
    <row r="54" ht="25.5">
      <c r="A54" s="10" t="s">
        <v>103</v>
      </c>
    </row>
    <row r="55" ht="12.75">
      <c r="A55" s="10" t="s">
        <v>125</v>
      </c>
    </row>
    <row r="57" ht="12.75">
      <c r="A57" s="11" t="s">
        <v>76</v>
      </c>
    </row>
    <row r="59" ht="27.75" customHeight="1">
      <c r="A59" s="11" t="s">
        <v>133</v>
      </c>
    </row>
    <row r="61" ht="12.75">
      <c r="A61" s="11" t="s">
        <v>77</v>
      </c>
    </row>
    <row r="63" ht="12.75">
      <c r="A63" s="11" t="s">
        <v>129</v>
      </c>
    </row>
    <row r="65" ht="12.75">
      <c r="A65" s="11" t="s">
        <v>78</v>
      </c>
    </row>
    <row r="67" ht="12.75">
      <c r="A67" s="11" t="s">
        <v>127</v>
      </c>
    </row>
    <row r="69" ht="25.5">
      <c r="A69" s="11" t="s">
        <v>145</v>
      </c>
    </row>
    <row r="70" ht="12.75">
      <c r="A70" s="11"/>
    </row>
    <row r="72" ht="12.75">
      <c r="A72" s="13" t="s">
        <v>63</v>
      </c>
    </row>
    <row r="74" ht="15" customHeight="1">
      <c r="A74" s="11" t="s">
        <v>134</v>
      </c>
    </row>
    <row r="75" ht="15" customHeight="1">
      <c r="A75" s="11"/>
    </row>
    <row r="76" ht="39" customHeight="1">
      <c r="A76" s="11" t="s">
        <v>146</v>
      </c>
    </row>
    <row r="77" ht="15" customHeight="1">
      <c r="A77" s="11"/>
    </row>
    <row r="78" ht="25.5">
      <c r="A78" s="11" t="s">
        <v>135</v>
      </c>
    </row>
    <row r="79" ht="12.75">
      <c r="A79" s="11"/>
    </row>
    <row r="80" ht="12.75">
      <c r="A80" s="11" t="s">
        <v>137</v>
      </c>
    </row>
    <row r="81" ht="12.75">
      <c r="A81" s="11"/>
    </row>
    <row r="82" ht="12.75">
      <c r="A82" s="11" t="s">
        <v>136</v>
      </c>
    </row>
    <row r="83" ht="12.75">
      <c r="A83" s="15"/>
    </row>
    <row r="84" ht="12.75">
      <c r="A84" s="11" t="s">
        <v>128</v>
      </c>
    </row>
    <row r="86" ht="12.75">
      <c r="A86" s="11" t="s">
        <v>138</v>
      </c>
    </row>
    <row r="89" ht="12.75">
      <c r="A89" s="12" t="s">
        <v>41</v>
      </c>
    </row>
    <row r="91" ht="25.5">
      <c r="A91" s="10" t="s">
        <v>139</v>
      </c>
    </row>
    <row r="93" ht="25.5">
      <c r="A93" s="10" t="s">
        <v>140</v>
      </c>
    </row>
    <row r="95" ht="40.5" customHeight="1">
      <c r="A95" s="10" t="s">
        <v>141</v>
      </c>
    </row>
    <row r="97" ht="12.75">
      <c r="A97" s="12"/>
    </row>
    <row r="101" ht="12.75">
      <c r="A101" s="12" t="s">
        <v>65</v>
      </c>
    </row>
    <row r="103" ht="12.75">
      <c r="A103" s="173" t="s">
        <v>147</v>
      </c>
    </row>
    <row r="107" ht="12.75">
      <c r="A107" s="14"/>
    </row>
  </sheetData>
  <printOptions/>
  <pageMargins left="0.75" right="0.75" top="1" bottom="1" header="0.5" footer="0.5"/>
  <pageSetup horizontalDpi="600" verticalDpi="600" orientation="portrait" paperSize="9" scale="86" r:id="rId1"/>
  <rowBreaks count="1" manualBreakCount="1">
    <brk id="5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m.panarelli</cp:lastModifiedBy>
  <cp:lastPrinted>2012-09-28T10:22:14Z</cp:lastPrinted>
  <dcterms:created xsi:type="dcterms:W3CDTF">2000-01-12T12:55:58Z</dcterms:created>
  <dcterms:modified xsi:type="dcterms:W3CDTF">2014-11-05T11:12:24Z</dcterms:modified>
  <cp:category/>
  <cp:version/>
  <cp:contentType/>
  <cp:contentStatus/>
</cp:coreProperties>
</file>