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615" windowWidth="9690" windowHeight="7290" tabRatio="737" activeTab="0"/>
  </bookViews>
  <sheets>
    <sheet name="BILANCIO 2013" sheetId="1" r:id="rId1"/>
  </sheets>
  <definedNames>
    <definedName name="_xlnm.Print_Area" localSheetId="0">'BILANCIO 2013'!$B$1:$I$252</definedName>
  </definedNames>
  <calcPr fullCalcOnLoad="1"/>
</workbook>
</file>

<file path=xl/comments1.xml><?xml version="1.0" encoding="utf-8"?>
<comments xmlns="http://schemas.openxmlformats.org/spreadsheetml/2006/main">
  <authors>
    <author>gascari</author>
  </authors>
  <commentList>
    <comment ref="E30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FISIOTERAPIA + AMB. GERIATRICO + ORTODONZIA</t>
        </r>
      </text>
    </comment>
    <comment ref="E69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FISIOTERAPIA + AMB. GERIATRICO + ORTODONZIA</t>
        </r>
      </text>
    </comment>
  </commentList>
</comments>
</file>

<file path=xl/sharedStrings.xml><?xml version="1.0" encoding="utf-8"?>
<sst xmlns="http://schemas.openxmlformats.org/spreadsheetml/2006/main" count="354" uniqueCount="143">
  <si>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</si>
  <si>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</si>
  <si>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</si>
  <si>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</si>
  <si>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</si>
  <si>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</si>
  <si>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</si>
  <si>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</si>
  <si>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</si>
  <si>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</si>
  <si>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</si>
  <si>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</si>
  <si>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</si>
  <si>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</si>
  <si>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</si>
  <si>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</si>
  <si>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</si>
  <si>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</si>
  <si>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</si>
  <si>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</si>
  <si>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</si>
  <si>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</si>
  <si>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</si>
  <si>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</si>
  <si>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</si>
  <si>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</si>
  <si>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</si>
  <si>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</si>
  <si>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</si>
  <si>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</si>
  <si>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</si>
  <si>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</si>
  <si>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</si>
  <si>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</si>
  <si>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</si>
  <si>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</si>
  <si>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</si>
  <si>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</si>
  <si>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</si>
  <si>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</si>
  <si>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</si>
  <si>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</si>
  <si>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</si>
  <si>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</si>
  <si>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</si>
  <si>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</si>
  <si>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</si>
  <si>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</si>
  <si>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</si>
  <si>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</si>
  <si>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</si>
  <si>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</si>
  <si>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</si>
  <si>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</si>
  <si>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</si>
  <si>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</si>
  <si>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</si>
  <si>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</si>
  <si>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</si>
  <si>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</si>
  <si>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</si>
  <si>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</si>
  <si>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</si>
  <si>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</si>
  <si>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</si>
  <si>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</si>
  <si>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</si>
  <si>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</si>
  <si>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</si>
  <si>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</si>
  <si>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IRAP</t>
  </si>
  <si>
    <t xml:space="preserve"> - da Ente pubblico di riferimento</t>
  </si>
  <si>
    <t>trollate e collegate</t>
  </si>
  <si>
    <t>* plusvalenze da alienazioni</t>
  </si>
  <si>
    <t>* sopravv. attive e insuss. passive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</si>
  <si>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</si>
  <si>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</si>
  <si>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</si>
  <si>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</si>
  <si>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</si>
  <si>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</si>
  <si>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Compensi C.d.A.</t>
  </si>
  <si>
    <t>Compensi Collegio revisori</t>
  </si>
  <si>
    <t>Ristorazione</t>
  </si>
  <si>
    <t>Centro Diurno Integrato</t>
  </si>
  <si>
    <t>Alloggi Juvara</t>
  </si>
  <si>
    <t xml:space="preserve">   A.S.P.e F. Azienda Servizi alla Persona e alla Famiglia</t>
  </si>
  <si>
    <t>CONSUNTIVO 2000</t>
  </si>
  <si>
    <t>redatto secondo il Decreto del Ministero del Tesoro 26.04.1995</t>
  </si>
  <si>
    <t>Costi comuni</t>
  </si>
  <si>
    <t>Servizio Trasporto Protetto</t>
  </si>
  <si>
    <t>R.S.A. "Isabella D'Este"</t>
  </si>
  <si>
    <t>R.S.A. "Luigi Bianchi"</t>
  </si>
  <si>
    <t>R.S.A "Luigi Bianchi"</t>
  </si>
  <si>
    <t>IRES</t>
  </si>
  <si>
    <t>11) variazioni delle rimanenze delle materie</t>
  </si>
  <si>
    <t>prime, sussidiarie di consumo e merci;</t>
  </si>
  <si>
    <t>e conforme agli art.2423 e seguenti del Codice Civile</t>
  </si>
  <si>
    <t>Servizio Affidi</t>
  </si>
  <si>
    <t xml:space="preserve">*Altri ricavi e proventi </t>
  </si>
  <si>
    <t>e di merci</t>
  </si>
  <si>
    <t>17 bis) utili e perdite su cambi</t>
  </si>
  <si>
    <t xml:space="preserve">Area Minori </t>
  </si>
  <si>
    <t xml:space="preserve">Area Integrazione Sociale </t>
  </si>
  <si>
    <t xml:space="preserve">e - altri costi per il personale </t>
  </si>
  <si>
    <t xml:space="preserve"> -   altri interessi attivi bancari</t>
  </si>
  <si>
    <t>Studentato</t>
  </si>
  <si>
    <t>Comunità Alloggio Handicap</t>
  </si>
  <si>
    <t>*Altri ricavi e proventi Contratto di Servizio e Affitti Farm.</t>
  </si>
  <si>
    <t>C.A.H. Comunità Alloggio Handicap</t>
  </si>
  <si>
    <t xml:space="preserve">* </t>
  </si>
  <si>
    <t>Costi Comuni</t>
  </si>
  <si>
    <t>C.A.H.Comunità Alloggio Handicap</t>
  </si>
  <si>
    <t>* altre</t>
  </si>
  <si>
    <t>Altri ricavi personale in distacco/comando</t>
  </si>
  <si>
    <t>Altri ricavi progetti attività socio assistenziali</t>
  </si>
  <si>
    <t xml:space="preserve">Servizio Affidi </t>
  </si>
  <si>
    <t>S.A.D., Voucher, Sostegno, Farmaci a dom.</t>
  </si>
  <si>
    <t>di cui: ricavi in conto esercizio</t>
  </si>
  <si>
    <t>Quota FondoRegionale per lavori I.D'Este</t>
  </si>
  <si>
    <t>Quota Fondo Regionale per lavori L.Bianchi</t>
  </si>
  <si>
    <t>di cui: ricavii in conto esercizio</t>
  </si>
  <si>
    <t>Fondo Sociale Regionale ex circolare 4</t>
  </si>
  <si>
    <t>Fondo Sanitario Regionale Si.DI</t>
  </si>
  <si>
    <t>Prestazioni sanitarie ambulatoriali</t>
  </si>
  <si>
    <t>Integrazione ricavi per prestazioni socio sanitarie erogate in regime residenziale</t>
  </si>
  <si>
    <t>CONSUNTIVO 2011</t>
  </si>
  <si>
    <t>Fondo Sanitario Regionale SO.SIA Este</t>
  </si>
  <si>
    <t>Fondo Sanitario Regionale SO.SIA Bianchi</t>
  </si>
  <si>
    <t>Premio Qualità ASL Este</t>
  </si>
  <si>
    <t>Premio Qualità ASL Bianchi</t>
  </si>
  <si>
    <t>Fondo Sociale Regionale ex circolare 4 SAD</t>
  </si>
  <si>
    <t>Premio Qualità ASL ADI</t>
  </si>
  <si>
    <t>Fondo Sanitario Regionale SO.SIA CDI</t>
  </si>
  <si>
    <t>Premio Qualità ASL CDI</t>
  </si>
  <si>
    <t>Area Integrazione Sociale Piano di Zona</t>
  </si>
  <si>
    <t>Area Minori Mantova</t>
  </si>
  <si>
    <t>Area Integrazione Sociale Studentato</t>
  </si>
  <si>
    <t>Fondo Sociale Regionale ex circolare 4 Minori</t>
  </si>
  <si>
    <t>Progetti Alzheimer e Distribuzione Farmaci a Domicilio</t>
  </si>
  <si>
    <t>BOZZA CONTO ECONOMICO</t>
  </si>
  <si>
    <t>BILANCIO DI PREVISIONE ANNO 2013</t>
  </si>
  <si>
    <t>PREVISIONALE 2013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</si>
</sst>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25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11"/>
      <name val="Geneva"/>
      <family val="0"/>
    </font>
    <font>
      <i/>
      <sz val="9"/>
      <name val="Arial"/>
      <family val="2"/>
    </font>
    <font>
      <sz val="11"/>
      <name val="Geneva"/>
      <family val="0"/>
    </font>
    <font>
      <b/>
      <sz val="20"/>
      <name val="Geneva"/>
      <family val="0"/>
    </font>
    <font>
      <b/>
      <sz val="16"/>
      <name val="Geneva"/>
      <family val="0"/>
    </font>
    <font>
      <sz val="16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i/>
      <sz val="11"/>
      <name val="Geneva"/>
      <family val="0"/>
    </font>
    <font>
      <i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3" fontId="0" fillId="0" borderId="17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10" fillId="0" borderId="3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locked="0"/>
    </xf>
    <xf numFmtId="3" fontId="10" fillId="2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/>
      <protection locked="0"/>
    </xf>
    <xf numFmtId="3" fontId="10" fillId="2" borderId="25" xfId="0" applyNumberFormat="1" applyFont="1" applyFill="1" applyBorder="1" applyAlignment="1" applyProtection="1">
      <alignment/>
      <protection locked="0"/>
    </xf>
    <xf numFmtId="3" fontId="0" fillId="2" borderId="23" xfId="0" applyNumberForma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3" fontId="0" fillId="2" borderId="17" xfId="0" applyNumberFormat="1" applyFon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 horizontal="right"/>
      <protection locked="0"/>
    </xf>
    <xf numFmtId="3" fontId="10" fillId="2" borderId="25" xfId="0" applyNumberFormat="1" applyFont="1" applyFill="1" applyBorder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horizontal="right"/>
      <protection locked="0"/>
    </xf>
    <xf numFmtId="3" fontId="10" fillId="2" borderId="26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0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4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3" fontId="10" fillId="2" borderId="28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4" fontId="15" fillId="0" borderId="5" xfId="0" applyNumberFormat="1" applyFont="1" applyFill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15" fillId="0" borderId="29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" fontId="20" fillId="0" borderId="4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 locked="0"/>
    </xf>
    <xf numFmtId="4" fontId="15" fillId="0" borderId="2" xfId="0" applyNumberFormat="1" applyFont="1" applyFill="1" applyBorder="1" applyAlignment="1" applyProtection="1">
      <alignment horizontal="right"/>
      <protection/>
    </xf>
    <xf numFmtId="4" fontId="15" fillId="0" borderId="2" xfId="0" applyNumberFormat="1" applyFont="1" applyFill="1" applyBorder="1" applyAlignment="1" applyProtection="1">
      <alignment/>
      <protection/>
    </xf>
    <xf numFmtId="3" fontId="15" fillId="0" borderId="2" xfId="0" applyNumberFormat="1" applyFont="1" applyFill="1" applyBorder="1" applyAlignment="1" applyProtection="1">
      <alignment/>
      <protection/>
    </xf>
    <xf numFmtId="4" fontId="19" fillId="0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/>
    </xf>
    <xf numFmtId="4" fontId="15" fillId="0" borderId="23" xfId="0" applyNumberFormat="1" applyFont="1" applyFill="1" applyBorder="1" applyAlignment="1" applyProtection="1">
      <alignment/>
      <protection/>
    </xf>
    <xf numFmtId="4" fontId="19" fillId="0" borderId="24" xfId="0" applyNumberFormat="1" applyFont="1" applyFill="1" applyBorder="1" applyAlignment="1" applyProtection="1">
      <alignment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 locked="0"/>
    </xf>
    <xf numFmtId="4" fontId="21" fillId="0" borderId="2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4" fontId="20" fillId="0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4" fontId="15" fillId="0" borderId="17" xfId="0" applyNumberFormat="1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" fontId="4" fillId="0" borderId="8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4" fontId="15" fillId="0" borderId="17" xfId="0" applyNumberFormat="1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 locked="0"/>
    </xf>
    <xf numFmtId="3" fontId="15" fillId="0" borderId="25" xfId="0" applyNumberFormat="1" applyFont="1" applyFill="1" applyBorder="1" applyAlignment="1" applyProtection="1">
      <alignment/>
      <protection locked="0"/>
    </xf>
    <xf numFmtId="3" fontId="15" fillId="0" borderId="4" xfId="0" applyNumberFormat="1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3" fontId="10" fillId="2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4" fontId="4" fillId="0" borderId="17" xfId="15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1" fillId="3" borderId="4" xfId="0" applyNumberFormat="1" applyFont="1" applyFill="1" applyBorder="1" applyAlignment="1" applyProtection="1">
      <alignment/>
      <protection locked="0"/>
    </xf>
    <xf numFmtId="4" fontId="20" fillId="3" borderId="4" xfId="0" applyNumberFormat="1" applyFont="1" applyFill="1" applyBorder="1" applyAlignment="1" applyProtection="1">
      <alignment/>
      <protection/>
    </xf>
    <xf numFmtId="4" fontId="1" fillId="3" borderId="4" xfId="0" applyNumberFormat="1" applyFont="1" applyFill="1" applyBorder="1" applyAlignment="1" applyProtection="1">
      <alignment/>
      <protection/>
    </xf>
    <xf numFmtId="4" fontId="5" fillId="3" borderId="1" xfId="0" applyNumberFormat="1" applyFont="1" applyFill="1" applyBorder="1" applyAlignment="1" applyProtection="1">
      <alignment/>
      <protection locked="0"/>
    </xf>
    <xf numFmtId="3" fontId="0" fillId="3" borderId="4" xfId="0" applyNumberFormat="1" applyFont="1" applyFill="1" applyBorder="1" applyAlignment="1" applyProtection="1">
      <alignment/>
      <protection locked="0"/>
    </xf>
    <xf numFmtId="4" fontId="8" fillId="3" borderId="2" xfId="0" applyNumberFormat="1" applyFont="1" applyFill="1" applyBorder="1" applyAlignment="1" applyProtection="1">
      <alignment/>
      <protection locked="0"/>
    </xf>
    <xf numFmtId="4" fontId="15" fillId="3" borderId="2" xfId="0" applyNumberFormat="1" applyFont="1" applyFill="1" applyBorder="1" applyAlignment="1" applyProtection="1">
      <alignment/>
      <protection/>
    </xf>
    <xf numFmtId="4" fontId="4" fillId="3" borderId="4" xfId="0" applyNumberFormat="1" applyFont="1" applyFill="1" applyBorder="1" applyAlignment="1" applyProtection="1">
      <alignment/>
      <protection locked="0"/>
    </xf>
    <xf numFmtId="3" fontId="0" fillId="3" borderId="4" xfId="0" applyNumberFormat="1" applyFill="1" applyBorder="1" applyAlignment="1" applyProtection="1">
      <alignment/>
      <protection locked="0"/>
    </xf>
    <xf numFmtId="4" fontId="9" fillId="3" borderId="2" xfId="0" applyNumberFormat="1" applyFont="1" applyFill="1" applyBorder="1" applyAlignment="1" applyProtection="1">
      <alignment/>
      <protection/>
    </xf>
    <xf numFmtId="4" fontId="21" fillId="3" borderId="2" xfId="0" applyNumberFormat="1" applyFont="1" applyFill="1" applyBorder="1" applyAlignment="1" applyProtection="1">
      <alignment/>
      <protection/>
    </xf>
    <xf numFmtId="4" fontId="10" fillId="3" borderId="2" xfId="0" applyNumberFormat="1" applyFont="1" applyFill="1" applyBorder="1" applyAlignment="1" applyProtection="1">
      <alignment/>
      <protection/>
    </xf>
    <xf numFmtId="4" fontId="19" fillId="3" borderId="4" xfId="0" applyNumberFormat="1" applyFont="1" applyFill="1" applyBorder="1" applyAlignment="1" applyProtection="1">
      <alignment/>
      <protection locked="0"/>
    </xf>
    <xf numFmtId="4" fontId="15" fillId="3" borderId="4" xfId="0" applyNumberFormat="1" applyFont="1" applyFill="1" applyBorder="1" applyAlignment="1" applyProtection="1">
      <alignment/>
      <protection/>
    </xf>
    <xf numFmtId="4" fontId="15" fillId="3" borderId="23" xfId="0" applyNumberFormat="1" applyFont="1" applyFill="1" applyBorder="1" applyAlignment="1" applyProtection="1">
      <alignment/>
      <protection/>
    </xf>
    <xf numFmtId="4" fontId="19" fillId="3" borderId="2" xfId="0" applyNumberFormat="1" applyFont="1" applyFill="1" applyBorder="1" applyAlignment="1" applyProtection="1">
      <alignment/>
      <protection/>
    </xf>
    <xf numFmtId="4" fontId="5" fillId="3" borderId="1" xfId="0" applyNumberFormat="1" applyFont="1" applyFill="1" applyBorder="1" applyAlignment="1" applyProtection="1">
      <alignment/>
      <protection/>
    </xf>
    <xf numFmtId="4" fontId="8" fillId="3" borderId="2" xfId="0" applyNumberFormat="1" applyFont="1" applyFill="1" applyBorder="1" applyAlignment="1" applyProtection="1">
      <alignment/>
      <protection/>
    </xf>
    <xf numFmtId="4" fontId="4" fillId="3" borderId="2" xfId="0" applyNumberFormat="1" applyFont="1" applyFill="1" applyBorder="1" applyAlignment="1" applyProtection="1">
      <alignment/>
      <protection/>
    </xf>
    <xf numFmtId="3" fontId="10" fillId="3" borderId="4" xfId="0" applyNumberFormat="1" applyFont="1" applyFill="1" applyBorder="1" applyAlignment="1" applyProtection="1">
      <alignment/>
      <protection locked="0"/>
    </xf>
    <xf numFmtId="4" fontId="13" fillId="3" borderId="4" xfId="0" applyNumberFormat="1" applyFont="1" applyFill="1" applyBorder="1" applyAlignment="1" applyProtection="1">
      <alignment/>
      <protection locked="0"/>
    </xf>
    <xf numFmtId="4" fontId="5" fillId="3" borderId="4" xfId="0" applyNumberFormat="1" applyFont="1" applyFill="1" applyBorder="1" applyAlignment="1" applyProtection="1">
      <alignment/>
      <protection/>
    </xf>
    <xf numFmtId="4" fontId="8" fillId="3" borderId="4" xfId="0" applyNumberFormat="1" applyFont="1" applyFill="1" applyBorder="1" applyAlignment="1" applyProtection="1">
      <alignment/>
      <protection/>
    </xf>
    <xf numFmtId="4" fontId="13" fillId="3" borderId="4" xfId="0" applyNumberFormat="1" applyFont="1" applyFill="1" applyBorder="1" applyAlignment="1" applyProtection="1">
      <alignment/>
      <protection/>
    </xf>
    <xf numFmtId="4" fontId="15" fillId="3" borderId="4" xfId="0" applyNumberFormat="1" applyFont="1" applyFill="1" applyBorder="1" applyAlignment="1" applyProtection="1">
      <alignment/>
      <protection locked="0"/>
    </xf>
    <xf numFmtId="4" fontId="15" fillId="3" borderId="0" xfId="0" applyNumberFormat="1" applyFont="1" applyFill="1" applyBorder="1" applyAlignment="1" applyProtection="1">
      <alignment/>
      <protection locked="0"/>
    </xf>
    <xf numFmtId="4" fontId="10" fillId="3" borderId="0" xfId="0" applyNumberFormat="1" applyFont="1" applyFill="1" applyBorder="1" applyAlignment="1" applyProtection="1">
      <alignment/>
      <protection/>
    </xf>
    <xf numFmtId="4" fontId="15" fillId="3" borderId="17" xfId="0" applyNumberFormat="1" applyFont="1" applyFill="1" applyBorder="1" applyAlignment="1" applyProtection="1">
      <alignment/>
      <protection locked="0"/>
    </xf>
    <xf numFmtId="4" fontId="15" fillId="3" borderId="25" xfId="0" applyNumberFormat="1" applyFont="1" applyFill="1" applyBorder="1" applyAlignment="1" applyProtection="1">
      <alignment/>
      <protection locked="0"/>
    </xf>
    <xf numFmtId="4" fontId="4" fillId="3" borderId="0" xfId="0" applyNumberFormat="1" applyFont="1" applyFill="1" applyBorder="1" applyAlignment="1" applyProtection="1">
      <alignment/>
      <protection locked="0"/>
    </xf>
    <xf numFmtId="4" fontId="4" fillId="3" borderId="2" xfId="15" applyFont="1" applyFill="1" applyBorder="1" applyAlignment="1" applyProtection="1">
      <alignment/>
      <protection/>
    </xf>
    <xf numFmtId="4" fontId="10" fillId="3" borderId="0" xfId="0" applyNumberFormat="1" applyFont="1" applyFill="1" applyBorder="1" applyAlignment="1" applyProtection="1">
      <alignment/>
      <protection locked="0"/>
    </xf>
    <xf numFmtId="4" fontId="1" fillId="3" borderId="0" xfId="0" applyNumberFormat="1" applyFont="1" applyFill="1" applyBorder="1" applyAlignment="1" applyProtection="1">
      <alignment/>
      <protection locked="0"/>
    </xf>
    <xf numFmtId="4" fontId="0" fillId="3" borderId="4" xfId="0" applyNumberFormat="1" applyFill="1" applyBorder="1" applyAlignment="1" applyProtection="1">
      <alignment/>
      <protection locked="0"/>
    </xf>
    <xf numFmtId="4" fontId="13" fillId="3" borderId="2" xfId="0" applyNumberFormat="1" applyFont="1" applyFill="1" applyBorder="1" applyAlignment="1" applyProtection="1">
      <alignment/>
      <protection locked="0"/>
    </xf>
    <xf numFmtId="4" fontId="0" fillId="3" borderId="4" xfId="0" applyNumberFormat="1" applyFont="1" applyFill="1" applyBorder="1" applyAlignment="1" applyProtection="1">
      <alignment/>
      <protection locked="0"/>
    </xf>
    <xf numFmtId="3" fontId="8" fillId="3" borderId="4" xfId="0" applyNumberFormat="1" applyFont="1" applyFill="1" applyBorder="1" applyAlignment="1" applyProtection="1">
      <alignment/>
      <protection locked="0"/>
    </xf>
    <xf numFmtId="3" fontId="8" fillId="3" borderId="0" xfId="0" applyNumberFormat="1" applyFont="1" applyFill="1" applyBorder="1" applyAlignment="1" applyProtection="1">
      <alignment/>
      <protection locked="0"/>
    </xf>
    <xf numFmtId="4" fontId="20" fillId="3" borderId="4" xfId="0" applyNumberFormat="1" applyFont="1" applyFill="1" applyBorder="1" applyAlignment="1" applyProtection="1">
      <alignment/>
      <protection locked="0"/>
    </xf>
    <xf numFmtId="4" fontId="0" fillId="3" borderId="17" xfId="0" applyNumberFormat="1" applyFill="1" applyBorder="1" applyAlignment="1" applyProtection="1">
      <alignment/>
      <protection locked="0"/>
    </xf>
    <xf numFmtId="3" fontId="0" fillId="3" borderId="16" xfId="0" applyNumberFormat="1" applyFill="1" applyBorder="1" applyAlignment="1" applyProtection="1">
      <alignment/>
      <protection locked="0"/>
    </xf>
    <xf numFmtId="4" fontId="0" fillId="3" borderId="25" xfId="0" applyNumberFormat="1" applyFill="1" applyBorder="1" applyAlignment="1" applyProtection="1">
      <alignment/>
      <protection locked="0"/>
    </xf>
    <xf numFmtId="3" fontId="0" fillId="3" borderId="17" xfId="0" applyNumberFormat="1" applyFill="1" applyBorder="1" applyAlignment="1" applyProtection="1">
      <alignment/>
      <protection locked="0"/>
    </xf>
    <xf numFmtId="4" fontId="0" fillId="3" borderId="17" xfId="0" applyNumberFormat="1" applyFont="1" applyFill="1" applyBorder="1" applyAlignment="1" applyProtection="1">
      <alignment/>
      <protection/>
    </xf>
    <xf numFmtId="4" fontId="15" fillId="3" borderId="29" xfId="0" applyNumberFormat="1" applyFont="1" applyFill="1" applyBorder="1" applyAlignment="1" applyProtection="1">
      <alignment/>
      <protection/>
    </xf>
    <xf numFmtId="4" fontId="4" fillId="3" borderId="17" xfId="0" applyNumberFormat="1" applyFont="1" applyFill="1" applyBorder="1" applyAlignment="1" applyProtection="1">
      <alignment horizontal="right"/>
      <protection locked="0"/>
    </xf>
    <xf numFmtId="4" fontId="15" fillId="3" borderId="17" xfId="0" applyNumberFormat="1" applyFont="1" applyFill="1" applyBorder="1" applyAlignment="1" applyProtection="1">
      <alignment/>
      <protection/>
    </xf>
    <xf numFmtId="4" fontId="4" fillId="3" borderId="2" xfId="0" applyNumberFormat="1" applyFont="1" applyFill="1" applyBorder="1" applyAlignment="1" applyProtection="1">
      <alignment horizontal="right"/>
      <protection locked="0"/>
    </xf>
    <xf numFmtId="4" fontId="4" fillId="3" borderId="4" xfId="0" applyNumberFormat="1" applyFont="1" applyFill="1" applyBorder="1" applyAlignment="1" applyProtection="1">
      <alignment horizontal="right"/>
      <protection locked="0"/>
    </xf>
    <xf numFmtId="3" fontId="0" fillId="3" borderId="27" xfId="0" applyNumberFormat="1" applyFill="1" applyBorder="1" applyAlignment="1" applyProtection="1">
      <alignment/>
      <protection locked="0"/>
    </xf>
    <xf numFmtId="4" fontId="4" fillId="3" borderId="8" xfId="0" applyNumberFormat="1" applyFont="1" applyFill="1" applyBorder="1" applyAlignment="1" applyProtection="1">
      <alignment/>
      <protection locked="0"/>
    </xf>
    <xf numFmtId="4" fontId="0" fillId="3" borderId="16" xfId="0" applyNumberFormat="1" applyFill="1" applyBorder="1" applyAlignment="1" applyProtection="1">
      <alignment/>
      <protection/>
    </xf>
    <xf numFmtId="4" fontId="15" fillId="3" borderId="0" xfId="0" applyNumberFormat="1" applyFont="1" applyFill="1" applyBorder="1" applyAlignment="1" applyProtection="1">
      <alignment/>
      <protection/>
    </xf>
    <xf numFmtId="3" fontId="10" fillId="3" borderId="2" xfId="0" applyNumberFormat="1" applyFont="1" applyFill="1" applyBorder="1" applyAlignment="1" applyProtection="1">
      <alignment/>
      <protection/>
    </xf>
    <xf numFmtId="3" fontId="10" fillId="3" borderId="17" xfId="0" applyNumberFormat="1" applyFont="1" applyFill="1" applyBorder="1" applyAlignment="1" applyProtection="1">
      <alignment/>
      <protection locked="0"/>
    </xf>
    <xf numFmtId="4" fontId="1" fillId="3" borderId="4" xfId="0" applyNumberFormat="1" applyFont="1" applyFill="1" applyBorder="1" applyAlignment="1" applyProtection="1">
      <alignment/>
      <protection locked="0"/>
    </xf>
    <xf numFmtId="4" fontId="5" fillId="3" borderId="4" xfId="0" applyNumberFormat="1" applyFont="1" applyFill="1" applyBorder="1" applyAlignment="1" applyProtection="1">
      <alignment/>
      <protection locked="0"/>
    </xf>
    <xf numFmtId="3" fontId="0" fillId="3" borderId="3" xfId="0" applyNumberFormat="1" applyFill="1" applyBorder="1" applyAlignment="1" applyProtection="1">
      <alignment/>
      <protection locked="0"/>
    </xf>
    <xf numFmtId="3" fontId="0" fillId="3" borderId="9" xfId="0" applyNumberFormat="1" applyFill="1" applyBorder="1" applyAlignment="1" applyProtection="1">
      <alignment/>
      <protection locked="0"/>
    </xf>
    <xf numFmtId="3" fontId="1" fillId="3" borderId="4" xfId="0" applyNumberFormat="1" applyFont="1" applyFill="1" applyBorder="1" applyAlignment="1" applyProtection="1">
      <alignment/>
      <protection locked="0"/>
    </xf>
    <xf numFmtId="3" fontId="4" fillId="3" borderId="4" xfId="0" applyNumberFormat="1" applyFont="1" applyFill="1" applyBorder="1" applyAlignment="1" applyProtection="1">
      <alignment/>
      <protection locked="0"/>
    </xf>
    <xf numFmtId="4" fontId="15" fillId="3" borderId="5" xfId="0" applyNumberFormat="1" applyFont="1" applyFill="1" applyBorder="1" applyAlignment="1" applyProtection="1">
      <alignment/>
      <protection locked="0"/>
    </xf>
    <xf numFmtId="4" fontId="15" fillId="3" borderId="8" xfId="0" applyNumberFormat="1" applyFont="1" applyFill="1" applyBorder="1" applyAlignment="1" applyProtection="1">
      <alignment/>
      <protection/>
    </xf>
    <xf numFmtId="3" fontId="0" fillId="3" borderId="11" xfId="0" applyNumberFormat="1" applyFill="1" applyBorder="1" applyAlignment="1" applyProtection="1">
      <alignment/>
      <protection locked="0"/>
    </xf>
    <xf numFmtId="3" fontId="4" fillId="3" borderId="8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locked="0"/>
    </xf>
    <xf numFmtId="0" fontId="5" fillId="3" borderId="30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tabSelected="1" workbookViewId="0" topLeftCell="B247">
      <selection activeCell="G31" sqref="G31"/>
    </sheetView>
  </sheetViews>
  <sheetFormatPr defaultColWidth="9.00390625" defaultRowHeight="12"/>
  <cols>
    <col min="1" max="1" width="1.25" style="9" hidden="1" customWidth="1"/>
    <col min="2" max="2" width="2.75390625" style="9" customWidth="1"/>
    <col min="3" max="3" width="2.00390625" style="9" customWidth="1"/>
    <col min="4" max="4" width="1.00390625" style="9" customWidth="1"/>
    <col min="5" max="5" width="47.375" style="9" customWidth="1"/>
    <col min="6" max="6" width="20.75390625" style="8" customWidth="1"/>
    <col min="7" max="7" width="19.375" style="8" customWidth="1"/>
    <col min="8" max="8" width="22.25390625" style="8" customWidth="1"/>
    <col min="9" max="9" width="19.00390625" style="8" customWidth="1"/>
    <col min="10" max="10" width="21.00390625" style="1" hidden="1" customWidth="1"/>
    <col min="11" max="11" width="18.625" style="1" hidden="1" customWidth="1"/>
    <col min="12" max="12" width="9.87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5"/>
      <c r="B1" s="68"/>
      <c r="C1" s="68"/>
      <c r="D1" s="68"/>
      <c r="E1" s="68"/>
      <c r="F1" s="69"/>
      <c r="G1" s="69"/>
      <c r="H1" s="70"/>
      <c r="I1" s="72"/>
    </row>
    <row r="2" spans="1:8" ht="13.5" customHeight="1" thickBot="1">
      <c r="A2" s="5"/>
      <c r="B2" s="5"/>
      <c r="C2" s="5"/>
      <c r="D2" s="5"/>
      <c r="E2" s="5"/>
      <c r="F2" s="6"/>
      <c r="G2" s="6"/>
      <c r="H2" s="7"/>
    </row>
    <row r="3" spans="1:9" ht="13.5" customHeight="1">
      <c r="A3" s="71"/>
      <c r="B3" s="71"/>
      <c r="C3" s="65"/>
      <c r="D3" s="65"/>
      <c r="E3" s="65"/>
      <c r="F3" s="66"/>
      <c r="G3" s="66"/>
      <c r="H3" s="67"/>
      <c r="I3" s="44"/>
    </row>
    <row r="4" spans="1:13" s="4" customFormat="1" ht="13.5" customHeight="1">
      <c r="A4" s="74"/>
      <c r="B4" s="74"/>
      <c r="C4" s="43"/>
      <c r="D4" s="43"/>
      <c r="E4" s="43"/>
      <c r="F4" s="75"/>
      <c r="G4" s="86"/>
      <c r="H4" s="28"/>
      <c r="I4" s="76"/>
      <c r="M4" s="84"/>
    </row>
    <row r="5" spans="1:13" s="4" customFormat="1" ht="13.5" customHeight="1">
      <c r="A5" s="78"/>
      <c r="B5" s="78"/>
      <c r="C5" s="77"/>
      <c r="D5" s="77"/>
      <c r="E5" s="77"/>
      <c r="F5" s="64"/>
      <c r="G5" s="86"/>
      <c r="H5" s="51"/>
      <c r="I5" s="76"/>
      <c r="M5" s="84"/>
    </row>
    <row r="6" spans="1:13" s="4" customFormat="1" ht="26.25">
      <c r="A6" s="78"/>
      <c r="B6" s="78"/>
      <c r="C6" s="77"/>
      <c r="D6" s="77"/>
      <c r="E6" s="77"/>
      <c r="F6" s="171" t="s">
        <v>86</v>
      </c>
      <c r="G6" s="87"/>
      <c r="H6" s="51"/>
      <c r="I6" s="76"/>
      <c r="M6" s="84"/>
    </row>
    <row r="7" spans="1:13" s="4" customFormat="1" ht="13.5" customHeight="1">
      <c r="A7" s="78"/>
      <c r="B7" s="78"/>
      <c r="C7" s="77"/>
      <c r="D7" s="77"/>
      <c r="E7" s="77"/>
      <c r="F7" s="64"/>
      <c r="G7" s="86"/>
      <c r="H7" s="51"/>
      <c r="I7" s="76"/>
      <c r="M7" s="84"/>
    </row>
    <row r="8" spans="1:9" ht="13.5" customHeight="1" thickBot="1">
      <c r="A8" s="45"/>
      <c r="B8" s="45"/>
      <c r="C8" s="46"/>
      <c r="D8" s="46"/>
      <c r="E8" s="46"/>
      <c r="F8" s="47"/>
      <c r="G8" s="47"/>
      <c r="H8" s="48"/>
      <c r="I8" s="49"/>
    </row>
    <row r="9" spans="1:8" ht="13.5" customHeight="1">
      <c r="A9" s="5"/>
      <c r="B9" s="5"/>
      <c r="C9" s="5"/>
      <c r="D9" s="5"/>
      <c r="E9" s="5"/>
      <c r="F9" s="6"/>
      <c r="G9" s="6"/>
      <c r="H9" s="7"/>
    </row>
    <row r="10" spans="1:9" ht="16.5" customHeight="1">
      <c r="A10" s="5"/>
      <c r="B10" s="277" t="s">
        <v>141</v>
      </c>
      <c r="C10" s="278"/>
      <c r="D10" s="278"/>
      <c r="E10" s="278"/>
      <c r="F10" s="278"/>
      <c r="G10" s="278"/>
      <c r="H10" s="278"/>
      <c r="I10" s="278"/>
    </row>
    <row r="11" spans="1:9" ht="16.5" customHeight="1">
      <c r="A11" s="5"/>
      <c r="B11" s="279" t="s">
        <v>88</v>
      </c>
      <c r="C11" s="279"/>
      <c r="D11" s="279"/>
      <c r="E11" s="279"/>
      <c r="F11" s="280"/>
      <c r="G11" s="279"/>
      <c r="H11" s="279"/>
      <c r="I11" s="281"/>
    </row>
    <row r="12" spans="1:13" s="81" customFormat="1" ht="12" customHeight="1">
      <c r="A12" s="79"/>
      <c r="B12" s="282" t="s">
        <v>97</v>
      </c>
      <c r="C12" s="283"/>
      <c r="D12" s="283"/>
      <c r="E12" s="283"/>
      <c r="F12" s="283"/>
      <c r="G12" s="283"/>
      <c r="H12" s="283"/>
      <c r="I12" s="284"/>
      <c r="M12" s="85"/>
    </row>
    <row r="13" spans="1:13" s="81" customFormat="1" ht="12" customHeight="1">
      <c r="A13" s="79"/>
      <c r="B13" s="79"/>
      <c r="C13" s="79"/>
      <c r="D13" s="79"/>
      <c r="E13" s="79"/>
      <c r="F13" s="79"/>
      <c r="G13" s="151"/>
      <c r="H13" s="151"/>
      <c r="I13" s="80"/>
      <c r="M13" s="85"/>
    </row>
    <row r="14" spans="1:7" ht="19.5" customHeight="1">
      <c r="A14" s="12"/>
      <c r="B14" s="12"/>
      <c r="C14" s="12"/>
      <c r="D14" s="12"/>
      <c r="E14" s="29"/>
      <c r="F14" s="291" t="s">
        <v>140</v>
      </c>
      <c r="G14" s="291"/>
    </row>
    <row r="15" spans="1:8" ht="12.75" customHeight="1">
      <c r="A15" s="12"/>
      <c r="B15" s="12"/>
      <c r="C15" s="12"/>
      <c r="D15" s="12"/>
      <c r="F15" s="28"/>
      <c r="G15" s="28"/>
      <c r="H15" s="59"/>
    </row>
    <row r="16" spans="1:11" ht="15" customHeight="1">
      <c r="A16" s="12"/>
      <c r="B16" s="12"/>
      <c r="C16" s="12"/>
      <c r="D16" s="12"/>
      <c r="F16" s="287" t="s">
        <v>142</v>
      </c>
      <c r="G16" s="288"/>
      <c r="H16" s="289" t="s">
        <v>126</v>
      </c>
      <c r="I16" s="290"/>
      <c r="J16" s="285" t="s">
        <v>87</v>
      </c>
      <c r="K16" s="286"/>
    </row>
    <row r="17" spans="1:11" ht="15.75" customHeight="1">
      <c r="A17" s="12"/>
      <c r="B17" s="30"/>
      <c r="C17" s="31"/>
      <c r="D17" s="31"/>
      <c r="E17" s="172" t="s">
        <v>1</v>
      </c>
      <c r="F17" s="10" t="s">
        <v>2</v>
      </c>
      <c r="G17" s="10" t="s">
        <v>3</v>
      </c>
      <c r="H17" s="211" t="s">
        <v>2</v>
      </c>
      <c r="I17" s="211" t="s">
        <v>3</v>
      </c>
      <c r="J17" s="89" t="s">
        <v>2</v>
      </c>
      <c r="K17" s="89" t="s">
        <v>3</v>
      </c>
    </row>
    <row r="18" spans="1:11" ht="12.75" customHeight="1">
      <c r="A18" s="12"/>
      <c r="B18" s="11"/>
      <c r="C18" s="12"/>
      <c r="D18" s="12"/>
      <c r="E18" s="9" t="s">
        <v>0</v>
      </c>
      <c r="F18" s="27"/>
      <c r="G18" s="27"/>
      <c r="H18" s="212"/>
      <c r="I18" s="212"/>
      <c r="J18" s="90"/>
      <c r="K18" s="90"/>
    </row>
    <row r="19" spans="1:11" ht="15.75" customHeight="1">
      <c r="A19" s="12"/>
      <c r="B19" s="173" t="s">
        <v>4</v>
      </c>
      <c r="C19" s="12"/>
      <c r="D19" s="12"/>
      <c r="F19" s="27"/>
      <c r="G19" s="179">
        <f>F21+F52+F56+F58+F61</f>
        <v>8535025.350000001</v>
      </c>
      <c r="H19" s="212"/>
      <c r="I19" s="213">
        <f>H21+H52+H56+H58+H61</f>
        <v>8391502.610000001</v>
      </c>
      <c r="J19" s="90"/>
      <c r="K19" s="91">
        <v>12020729812</v>
      </c>
    </row>
    <row r="20" spans="1:11" ht="12.75" customHeight="1">
      <c r="A20" s="12"/>
      <c r="B20" s="16"/>
      <c r="C20" s="12"/>
      <c r="D20" s="12"/>
      <c r="F20" s="27"/>
      <c r="G20" s="136"/>
      <c r="H20" s="212"/>
      <c r="I20" s="214"/>
      <c r="J20" s="90"/>
      <c r="K20" s="91"/>
    </row>
    <row r="21" spans="1:11" ht="15" customHeight="1">
      <c r="A21" s="12"/>
      <c r="B21" s="11"/>
      <c r="C21" s="36" t="s">
        <v>79</v>
      </c>
      <c r="D21" s="12"/>
      <c r="F21" s="180">
        <f>SUM(F23:F49)</f>
        <v>8169390.510000002</v>
      </c>
      <c r="G21" s="32"/>
      <c r="H21" s="215">
        <f>SUM(H23:H49)</f>
        <v>8060826.100000001</v>
      </c>
      <c r="I21" s="216"/>
      <c r="J21" s="92">
        <f>SUM(J23:J45)</f>
        <v>2763901685</v>
      </c>
      <c r="K21" s="92"/>
    </row>
    <row r="22" spans="1:11" ht="12.75" customHeight="1">
      <c r="A22" s="12"/>
      <c r="B22" s="11"/>
      <c r="C22" s="12"/>
      <c r="D22" s="12"/>
      <c r="F22" s="137"/>
      <c r="G22" s="32"/>
      <c r="H22" s="217"/>
      <c r="I22" s="216"/>
      <c r="J22" s="138"/>
      <c r="K22" s="92"/>
    </row>
    <row r="23" spans="1:11" ht="12.75" customHeight="1">
      <c r="A23" s="12"/>
      <c r="B23" s="11"/>
      <c r="C23" s="12"/>
      <c r="D23" t="s">
        <v>21</v>
      </c>
      <c r="E23" s="190" t="s">
        <v>91</v>
      </c>
      <c r="F23" s="181">
        <f>2018547.31+27232</f>
        <v>2045779.31</v>
      </c>
      <c r="G23" s="35"/>
      <c r="H23" s="218">
        <v>2118292.96</v>
      </c>
      <c r="I23" s="216"/>
      <c r="J23" s="93">
        <v>2044114950</v>
      </c>
      <c r="K23" s="92"/>
    </row>
    <row r="24" spans="1:11" ht="12.75" customHeight="1">
      <c r="A24" s="12"/>
      <c r="B24" s="11"/>
      <c r="C24" s="12"/>
      <c r="D24" t="s">
        <v>21</v>
      </c>
      <c r="E24" s="190" t="s">
        <v>92</v>
      </c>
      <c r="F24" s="181">
        <f>932972.69+120376</f>
        <v>1053348.69</v>
      </c>
      <c r="G24" s="35"/>
      <c r="H24" s="218">
        <v>1182561.76</v>
      </c>
      <c r="I24" s="216"/>
      <c r="J24" s="93"/>
      <c r="K24" s="92"/>
    </row>
    <row r="25" spans="2:11" ht="12.75" customHeight="1">
      <c r="B25" s="38"/>
      <c r="D25" s="9" t="s">
        <v>21</v>
      </c>
      <c r="E25" s="206" t="s">
        <v>125</v>
      </c>
      <c r="F25" s="160">
        <f>152298.7+70383.83</f>
        <v>222682.53000000003</v>
      </c>
      <c r="G25" s="15"/>
      <c r="H25" s="219">
        <v>0</v>
      </c>
      <c r="I25" s="220"/>
      <c r="J25" s="111">
        <v>0</v>
      </c>
      <c r="K25" s="95"/>
    </row>
    <row r="26" spans="2:11" ht="12.75" customHeight="1">
      <c r="B26" s="38"/>
      <c r="D26" s="9" t="s">
        <v>21</v>
      </c>
      <c r="E26" s="152" t="s">
        <v>127</v>
      </c>
      <c r="F26" s="157">
        <v>1779757</v>
      </c>
      <c r="G26" s="35"/>
      <c r="H26" s="221">
        <v>1770193.85</v>
      </c>
      <c r="I26" s="220"/>
      <c r="J26" s="88"/>
      <c r="K26" s="95"/>
    </row>
    <row r="27" spans="2:11" ht="12.75" customHeight="1">
      <c r="B27" s="38"/>
      <c r="E27" s="152" t="s">
        <v>128</v>
      </c>
      <c r="F27" s="157">
        <v>766311</v>
      </c>
      <c r="G27" s="35"/>
      <c r="H27" s="221">
        <v>748126.85</v>
      </c>
      <c r="I27" s="220"/>
      <c r="J27" s="88"/>
      <c r="K27" s="95"/>
    </row>
    <row r="28" spans="2:11" ht="12.75" customHeight="1">
      <c r="B28" s="38"/>
      <c r="E28" s="152" t="s">
        <v>129</v>
      </c>
      <c r="F28" s="157">
        <v>0</v>
      </c>
      <c r="G28" s="35"/>
      <c r="H28" s="221">
        <v>25860.19</v>
      </c>
      <c r="I28" s="220"/>
      <c r="J28" s="88"/>
      <c r="K28" s="95"/>
    </row>
    <row r="29" spans="2:11" ht="12.75" customHeight="1">
      <c r="B29" s="38"/>
      <c r="E29" s="152" t="s">
        <v>130</v>
      </c>
      <c r="F29" s="157">
        <v>0</v>
      </c>
      <c r="G29" s="35"/>
      <c r="H29" s="221">
        <v>15744.19</v>
      </c>
      <c r="I29" s="220"/>
      <c r="J29" s="88"/>
      <c r="K29" s="95"/>
    </row>
    <row r="30" spans="1:11" ht="12.75" customHeight="1">
      <c r="A30" s="12"/>
      <c r="B30" s="11"/>
      <c r="C30" s="12"/>
      <c r="D30" t="s">
        <v>21</v>
      </c>
      <c r="E30" s="190" t="s">
        <v>124</v>
      </c>
      <c r="F30" s="181">
        <v>108139.98</v>
      </c>
      <c r="G30" s="35"/>
      <c r="H30" s="218">
        <v>102899.84</v>
      </c>
      <c r="I30" s="216"/>
      <c r="J30" s="93"/>
      <c r="K30" s="92"/>
    </row>
    <row r="31" spans="1:11" ht="12.75" customHeight="1">
      <c r="A31" s="12"/>
      <c r="B31" s="11"/>
      <c r="C31" s="12"/>
      <c r="D31" t="s">
        <v>21</v>
      </c>
      <c r="E31" s="190" t="s">
        <v>117</v>
      </c>
      <c r="F31" s="182">
        <f>438037.83+103972.24+60000</f>
        <v>602010.0700000001</v>
      </c>
      <c r="G31" s="35"/>
      <c r="H31" s="218">
        <v>580149.02</v>
      </c>
      <c r="I31" s="216"/>
      <c r="J31" s="93">
        <v>525125985</v>
      </c>
      <c r="K31" s="92"/>
    </row>
    <row r="32" spans="1:11" ht="12.75" customHeight="1">
      <c r="A32" s="12"/>
      <c r="B32" s="11"/>
      <c r="C32" s="12"/>
      <c r="D32"/>
      <c r="E32" s="152" t="s">
        <v>131</v>
      </c>
      <c r="F32" s="157">
        <v>130000</v>
      </c>
      <c r="G32" s="35"/>
      <c r="H32" s="221">
        <v>129543.56</v>
      </c>
      <c r="I32" s="216"/>
      <c r="J32" s="93"/>
      <c r="K32" s="92"/>
    </row>
    <row r="33" spans="1:11" ht="12.75" customHeight="1">
      <c r="A33" s="12"/>
      <c r="B33" s="11"/>
      <c r="C33" s="12"/>
      <c r="D33"/>
      <c r="E33" s="152" t="s">
        <v>132</v>
      </c>
      <c r="F33" s="157">
        <v>0</v>
      </c>
      <c r="G33" s="35"/>
      <c r="H33" s="221">
        <v>1548.19</v>
      </c>
      <c r="I33" s="216"/>
      <c r="J33" s="93"/>
      <c r="K33" s="92"/>
    </row>
    <row r="34" spans="1:11" ht="12.75" customHeight="1">
      <c r="A34" s="12"/>
      <c r="B34" s="11"/>
      <c r="C34" s="12"/>
      <c r="D34" t="s">
        <v>21</v>
      </c>
      <c r="E34" s="190" t="s">
        <v>84</v>
      </c>
      <c r="F34" s="182">
        <f>73457.44+29415</f>
        <v>102872.44</v>
      </c>
      <c r="G34" s="35"/>
      <c r="H34" s="218">
        <v>82606.81</v>
      </c>
      <c r="I34" s="216"/>
      <c r="J34" s="93">
        <v>85455465</v>
      </c>
      <c r="K34" s="92"/>
    </row>
    <row r="35" spans="1:11" ht="12.75" customHeight="1" hidden="1">
      <c r="A35" s="12"/>
      <c r="B35" s="11"/>
      <c r="C35" s="12"/>
      <c r="D35" t="s">
        <v>21</v>
      </c>
      <c r="E35" s="190" t="s">
        <v>85</v>
      </c>
      <c r="F35" s="183"/>
      <c r="G35" s="35"/>
      <c r="H35" s="218"/>
      <c r="I35" s="216"/>
      <c r="J35" s="93"/>
      <c r="K35" s="92"/>
    </row>
    <row r="36" spans="1:11" ht="12.75" customHeight="1">
      <c r="A36" s="12"/>
      <c r="B36" s="11"/>
      <c r="C36" s="12"/>
      <c r="D36"/>
      <c r="E36" s="152" t="s">
        <v>133</v>
      </c>
      <c r="F36" s="157">
        <v>88245</v>
      </c>
      <c r="G36" s="35"/>
      <c r="H36" s="221">
        <v>87973.65</v>
      </c>
      <c r="I36" s="216"/>
      <c r="J36" s="93"/>
      <c r="K36" s="92"/>
    </row>
    <row r="37" spans="1:11" ht="12.75" customHeight="1">
      <c r="A37" s="12"/>
      <c r="B37" s="11"/>
      <c r="C37" s="12"/>
      <c r="D37"/>
      <c r="E37" s="152" t="s">
        <v>134</v>
      </c>
      <c r="F37" s="157"/>
      <c r="G37" s="35"/>
      <c r="H37" s="221">
        <v>2670.19</v>
      </c>
      <c r="I37" s="216"/>
      <c r="J37" s="93"/>
      <c r="K37" s="92"/>
    </row>
    <row r="38" spans="1:11" ht="12.75" customHeight="1">
      <c r="A38" s="12"/>
      <c r="B38" s="11"/>
      <c r="C38" s="12"/>
      <c r="D38" t="s">
        <v>21</v>
      </c>
      <c r="E38" s="190" t="s">
        <v>103</v>
      </c>
      <c r="F38" s="182">
        <f>86776.86+272740.7+51086.56+29170.76+6562.16+20000</f>
        <v>466337.04</v>
      </c>
      <c r="G38" s="35"/>
      <c r="H38" s="218">
        <f>165397.65+261502.68</f>
        <v>426900.32999999996</v>
      </c>
      <c r="I38" s="216"/>
      <c r="J38" s="93">
        <v>0</v>
      </c>
      <c r="K38" s="92"/>
    </row>
    <row r="39" spans="1:11" ht="12.75" customHeight="1">
      <c r="A39" s="12"/>
      <c r="B39" s="11"/>
      <c r="C39" s="12"/>
      <c r="D39"/>
      <c r="E39" s="190" t="s">
        <v>135</v>
      </c>
      <c r="F39" s="157">
        <v>80000</v>
      </c>
      <c r="G39" s="35"/>
      <c r="H39" s="221">
        <v>80000</v>
      </c>
      <c r="I39" s="216"/>
      <c r="J39" s="93"/>
      <c r="K39" s="92"/>
    </row>
    <row r="40" spans="1:11" ht="12.75" customHeight="1">
      <c r="A40" s="12"/>
      <c r="B40" s="11"/>
      <c r="C40" s="12"/>
      <c r="D40"/>
      <c r="E40" s="190" t="s">
        <v>137</v>
      </c>
      <c r="F40" s="182">
        <v>0</v>
      </c>
      <c r="G40" s="35"/>
      <c r="H40" s="218">
        <f>261502.68-261502.68</f>
        <v>0</v>
      </c>
      <c r="I40" s="216"/>
      <c r="J40" s="93"/>
      <c r="K40" s="92"/>
    </row>
    <row r="41" spans="1:11" ht="12.75" customHeight="1">
      <c r="A41" s="12"/>
      <c r="B41" s="11"/>
      <c r="C41" s="12"/>
      <c r="D41" t="s">
        <v>21</v>
      </c>
      <c r="E41" s="190" t="s">
        <v>90</v>
      </c>
      <c r="F41" s="182">
        <v>16743</v>
      </c>
      <c r="G41" s="35"/>
      <c r="H41" s="218">
        <v>25709.16</v>
      </c>
      <c r="I41" s="216"/>
      <c r="J41" s="93">
        <v>109205285</v>
      </c>
      <c r="K41" s="92"/>
    </row>
    <row r="42" spans="1:11" ht="12.75" customHeight="1">
      <c r="A42" s="12"/>
      <c r="B42" s="11"/>
      <c r="C42" s="12"/>
      <c r="D42" s="12" t="s">
        <v>21</v>
      </c>
      <c r="E42" s="190" t="s">
        <v>136</v>
      </c>
      <c r="F42" s="182">
        <f>204231.88+136933.58</f>
        <v>341165.45999999996</v>
      </c>
      <c r="G42" s="35"/>
      <c r="H42" s="218">
        <v>333586.93</v>
      </c>
      <c r="I42" s="216"/>
      <c r="J42" s="93"/>
      <c r="K42" s="92"/>
    </row>
    <row r="43" spans="1:11" ht="12.75" customHeight="1">
      <c r="A43" s="12"/>
      <c r="B43" s="11"/>
      <c r="C43" s="12"/>
      <c r="D43" s="12"/>
      <c r="E43" s="190" t="s">
        <v>102</v>
      </c>
      <c r="F43" s="182"/>
      <c r="G43" s="35"/>
      <c r="H43" s="218"/>
      <c r="I43" s="216"/>
      <c r="J43" s="93"/>
      <c r="K43" s="92"/>
    </row>
    <row r="44" spans="1:11" ht="12.75" customHeight="1">
      <c r="A44" s="12"/>
      <c r="B44" s="11"/>
      <c r="C44" s="12"/>
      <c r="D44" s="12"/>
      <c r="E44" s="152" t="s">
        <v>138</v>
      </c>
      <c r="F44" s="157">
        <f>62282.98+0.01</f>
        <v>62282.990000000005</v>
      </c>
      <c r="G44" s="35"/>
      <c r="H44" s="221">
        <v>63319.38</v>
      </c>
      <c r="I44" s="216"/>
      <c r="J44" s="93"/>
      <c r="K44" s="92"/>
    </row>
    <row r="45" spans="1:11" ht="12.75" customHeight="1">
      <c r="A45" s="12"/>
      <c r="B45" s="11"/>
      <c r="C45" s="12"/>
      <c r="D45" t="s">
        <v>21</v>
      </c>
      <c r="E45" s="190" t="s">
        <v>107</v>
      </c>
      <c r="F45" s="182">
        <v>248896</v>
      </c>
      <c r="G45" s="35"/>
      <c r="H45" s="218">
        <v>253441.32</v>
      </c>
      <c r="I45" s="216"/>
      <c r="J45" s="93"/>
      <c r="K45" s="92"/>
    </row>
    <row r="46" spans="1:11" ht="12.75" customHeight="1">
      <c r="A46" s="12"/>
      <c r="B46" s="11"/>
      <c r="C46" s="12"/>
      <c r="D46"/>
      <c r="E46" s="152" t="s">
        <v>122</v>
      </c>
      <c r="F46" s="157">
        <v>10000</v>
      </c>
      <c r="G46" s="35"/>
      <c r="H46" s="221">
        <v>0</v>
      </c>
      <c r="I46" s="216"/>
      <c r="J46" s="93"/>
      <c r="K46" s="92"/>
    </row>
    <row r="47" spans="1:11" ht="12.75" customHeight="1">
      <c r="A47" s="12"/>
      <c r="B47" s="11"/>
      <c r="C47" s="12"/>
      <c r="D47"/>
      <c r="E47" s="152" t="s">
        <v>123</v>
      </c>
      <c r="F47" s="157">
        <v>44820</v>
      </c>
      <c r="G47" s="35"/>
      <c r="H47" s="221">
        <v>0</v>
      </c>
      <c r="I47" s="216"/>
      <c r="J47" s="93"/>
      <c r="K47" s="92"/>
    </row>
    <row r="48" spans="1:11" ht="12.75" customHeight="1">
      <c r="A48" s="12"/>
      <c r="B48" s="11"/>
      <c r="C48" s="12"/>
      <c r="D48"/>
      <c r="E48" s="209" t="s">
        <v>116</v>
      </c>
      <c r="F48" s="191">
        <v>0</v>
      </c>
      <c r="G48" s="205"/>
      <c r="H48" s="222">
        <v>26159.37</v>
      </c>
      <c r="I48" s="216"/>
      <c r="J48" s="93"/>
      <c r="K48" s="92"/>
    </row>
    <row r="49" spans="1:11" ht="12.75" customHeight="1">
      <c r="A49" s="12"/>
      <c r="B49" s="11"/>
      <c r="C49" s="12"/>
      <c r="D49" t="s">
        <v>21</v>
      </c>
      <c r="E49" s="190" t="s">
        <v>83</v>
      </c>
      <c r="F49" s="191">
        <v>0</v>
      </c>
      <c r="G49" s="35"/>
      <c r="H49" s="218">
        <v>3538.55</v>
      </c>
      <c r="I49" s="216"/>
      <c r="J49" s="93"/>
      <c r="K49" s="92"/>
    </row>
    <row r="50" spans="1:11" ht="12.75" customHeight="1">
      <c r="A50" s="12"/>
      <c r="B50" s="11"/>
      <c r="C50" s="12"/>
      <c r="D50"/>
      <c r="F50" s="155"/>
      <c r="G50" s="35"/>
      <c r="H50" s="223"/>
      <c r="I50" s="216"/>
      <c r="J50" s="93"/>
      <c r="K50" s="92"/>
    </row>
    <row r="51" spans="1:11" ht="12.75" customHeight="1">
      <c r="A51" s="12"/>
      <c r="B51" s="11"/>
      <c r="C51" s="36" t="s">
        <v>78</v>
      </c>
      <c r="D51" s="12"/>
      <c r="F51" s="26"/>
      <c r="G51" s="32"/>
      <c r="H51" s="220"/>
      <c r="I51" s="216"/>
      <c r="J51" s="95"/>
      <c r="K51" s="92"/>
    </row>
    <row r="52" spans="1:11" ht="12.75" customHeight="1">
      <c r="A52" s="12"/>
      <c r="B52" s="11"/>
      <c r="C52" s="12"/>
      <c r="D52" s="36" t="s">
        <v>5</v>
      </c>
      <c r="F52" s="184">
        <f>SUM(F53:F54)</f>
        <v>0</v>
      </c>
      <c r="G52" s="32"/>
      <c r="H52" s="224">
        <f>H53+H54</f>
        <v>1777.37</v>
      </c>
      <c r="I52" s="216"/>
      <c r="J52" s="95">
        <f>J53+J54</f>
        <v>23192468</v>
      </c>
      <c r="K52" s="92"/>
    </row>
    <row r="53" spans="1:11" ht="12.75" customHeight="1">
      <c r="A53" s="12"/>
      <c r="B53" s="11"/>
      <c r="C53" s="12"/>
      <c r="D53" t="s">
        <v>21</v>
      </c>
      <c r="E53" s="190" t="s">
        <v>80</v>
      </c>
      <c r="F53" s="185">
        <v>0</v>
      </c>
      <c r="G53" s="82"/>
      <c r="H53" s="225">
        <v>712.93</v>
      </c>
      <c r="I53" s="216"/>
      <c r="J53" s="94">
        <v>22527154</v>
      </c>
      <c r="K53" s="92"/>
    </row>
    <row r="54" spans="1:11" ht="12.75" customHeight="1">
      <c r="A54" s="12"/>
      <c r="B54" s="11"/>
      <c r="C54" s="12"/>
      <c r="D54" t="s">
        <v>21</v>
      </c>
      <c r="E54" s="190" t="s">
        <v>83</v>
      </c>
      <c r="F54" s="186">
        <v>0</v>
      </c>
      <c r="G54" s="35"/>
      <c r="H54" s="226">
        <v>1064.44</v>
      </c>
      <c r="I54" s="216"/>
      <c r="J54" s="96">
        <v>665314</v>
      </c>
      <c r="K54" s="92"/>
    </row>
    <row r="55" spans="1:11" ht="12.75" customHeight="1">
      <c r="A55" s="12"/>
      <c r="B55" s="11"/>
      <c r="C55" s="12"/>
      <c r="D55"/>
      <c r="F55" s="156"/>
      <c r="G55" s="35"/>
      <c r="H55" s="223"/>
      <c r="I55" s="216"/>
      <c r="J55" s="96"/>
      <c r="K55" s="92"/>
    </row>
    <row r="56" spans="1:11" ht="12.75" customHeight="1">
      <c r="A56" s="12"/>
      <c r="B56" s="11"/>
      <c r="C56" s="36" t="s">
        <v>77</v>
      </c>
      <c r="D56" s="12"/>
      <c r="F56" s="187">
        <v>0</v>
      </c>
      <c r="G56" s="32"/>
      <c r="H56" s="227">
        <f>J56/1936.27</f>
        <v>0</v>
      </c>
      <c r="I56" s="216"/>
      <c r="J56" s="97">
        <v>0</v>
      </c>
      <c r="K56" s="92"/>
    </row>
    <row r="57" spans="1:11" ht="12.75" customHeight="1">
      <c r="A57" s="12"/>
      <c r="B57" s="11"/>
      <c r="C57" s="12"/>
      <c r="D57" s="12"/>
      <c r="F57" s="188"/>
      <c r="G57" s="32"/>
      <c r="H57" s="227"/>
      <c r="I57" s="216"/>
      <c r="J57" s="98"/>
      <c r="K57" s="92"/>
    </row>
    <row r="58" spans="1:11" ht="12.75" customHeight="1">
      <c r="A58" s="12"/>
      <c r="B58" s="11"/>
      <c r="C58" s="36" t="s">
        <v>6</v>
      </c>
      <c r="D58" s="12"/>
      <c r="F58" s="188">
        <v>0</v>
      </c>
      <c r="G58" s="32"/>
      <c r="H58" s="227">
        <f>J58/1936.27</f>
        <v>0</v>
      </c>
      <c r="I58" s="216"/>
      <c r="J58" s="98">
        <v>0</v>
      </c>
      <c r="K58" s="92"/>
    </row>
    <row r="59" spans="1:11" ht="12.75" customHeight="1">
      <c r="A59" s="12"/>
      <c r="B59" s="11"/>
      <c r="C59" s="12"/>
      <c r="D59" s="12"/>
      <c r="F59" s="32"/>
      <c r="G59" s="32"/>
      <c r="H59" s="223"/>
      <c r="I59" s="216"/>
      <c r="J59" s="92"/>
      <c r="K59" s="92"/>
    </row>
    <row r="60" spans="1:11" ht="12.75" customHeight="1">
      <c r="A60" s="12"/>
      <c r="B60" s="11"/>
      <c r="C60" s="36" t="s">
        <v>7</v>
      </c>
      <c r="D60" s="12"/>
      <c r="F60" s="73" t="s">
        <v>0</v>
      </c>
      <c r="G60" s="15"/>
      <c r="H60" s="223"/>
      <c r="I60" s="220"/>
      <c r="J60" s="99">
        <v>0</v>
      </c>
      <c r="K60" s="95"/>
    </row>
    <row r="61" spans="1:11" ht="15" customHeight="1">
      <c r="A61" s="12"/>
      <c r="B61" s="11"/>
      <c r="C61" s="12"/>
      <c r="D61" s="36" t="s">
        <v>8</v>
      </c>
      <c r="F61" s="189">
        <f>F63+F66+F74+F69+F70+F71+F76+F78+F79+F81+F83+F85+F84+F86</f>
        <v>365634.84</v>
      </c>
      <c r="G61" s="15"/>
      <c r="H61" s="228">
        <f>H63+H66+H74+H69+H70+H71+H76+H78+H79+H81+H83+H84+H85+H86</f>
        <v>328899.14</v>
      </c>
      <c r="I61" s="220"/>
      <c r="J61" s="100">
        <v>3635595181</v>
      </c>
      <c r="K61" s="95"/>
    </row>
    <row r="62" spans="1:11" ht="12.75" customHeight="1">
      <c r="A62" s="12"/>
      <c r="B62" s="11"/>
      <c r="C62" s="12"/>
      <c r="D62" s="12"/>
      <c r="F62" s="139"/>
      <c r="G62" s="15"/>
      <c r="H62" s="229"/>
      <c r="I62" s="220"/>
      <c r="J62" s="140"/>
      <c r="K62" s="95"/>
    </row>
    <row r="63" spans="1:11" ht="12.75" customHeight="1">
      <c r="A63" s="12"/>
      <c r="B63" s="11"/>
      <c r="C63" s="12"/>
      <c r="D63" t="s">
        <v>21</v>
      </c>
      <c r="E63" s="190" t="s">
        <v>91</v>
      </c>
      <c r="F63" s="182">
        <f>F64</f>
        <v>78760.66</v>
      </c>
      <c r="G63" s="35"/>
      <c r="H63" s="230">
        <f>H64</f>
        <v>78760.66</v>
      </c>
      <c r="I63" s="231"/>
      <c r="J63" s="93">
        <v>2867127482</v>
      </c>
      <c r="K63" s="101"/>
    </row>
    <row r="64" spans="1:11" ht="12.75" customHeight="1">
      <c r="A64" s="12"/>
      <c r="B64" s="11"/>
      <c r="C64" s="12"/>
      <c r="D64" s="146"/>
      <c r="E64" s="146" t="s">
        <v>118</v>
      </c>
      <c r="F64" s="157">
        <f>SUM(F65:F65)</f>
        <v>78760.66</v>
      </c>
      <c r="G64" s="35"/>
      <c r="H64" s="221">
        <f>SUM(H65:H65)</f>
        <v>78760.66</v>
      </c>
      <c r="I64" s="231"/>
      <c r="J64" s="93"/>
      <c r="K64" s="101"/>
    </row>
    <row r="65" spans="1:11" ht="12.75" customHeight="1">
      <c r="A65" s="12"/>
      <c r="B65" s="11"/>
      <c r="C65" s="12"/>
      <c r="D65" s="146"/>
      <c r="E65" s="152" t="s">
        <v>119</v>
      </c>
      <c r="F65" s="157">
        <v>78760.66</v>
      </c>
      <c r="G65" s="35"/>
      <c r="H65" s="221">
        <v>78760.66</v>
      </c>
      <c r="I65" s="231"/>
      <c r="J65" s="93"/>
      <c r="K65" s="101"/>
    </row>
    <row r="66" spans="1:11" ht="12.75" customHeight="1">
      <c r="A66" s="12"/>
      <c r="B66" s="11"/>
      <c r="C66" s="12"/>
      <c r="D66" t="s">
        <v>21</v>
      </c>
      <c r="E66" s="190" t="s">
        <v>92</v>
      </c>
      <c r="F66" s="182">
        <f>F67</f>
        <v>8812.5</v>
      </c>
      <c r="G66" s="35"/>
      <c r="H66" s="218">
        <f>H67</f>
        <v>8812.5</v>
      </c>
      <c r="I66" s="231"/>
      <c r="J66" s="93"/>
      <c r="K66" s="101"/>
    </row>
    <row r="67" spans="1:11" ht="12.75" customHeight="1">
      <c r="A67" s="12"/>
      <c r="B67" s="11"/>
      <c r="C67" s="12"/>
      <c r="D67" s="146"/>
      <c r="E67" s="146" t="s">
        <v>118</v>
      </c>
      <c r="F67" s="157">
        <f>SUM(F68:F68)</f>
        <v>8812.5</v>
      </c>
      <c r="G67" s="35"/>
      <c r="H67" s="221">
        <f>SUM(H68:H68)</f>
        <v>8812.5</v>
      </c>
      <c r="I67" s="231"/>
      <c r="J67" s="93"/>
      <c r="K67" s="101"/>
    </row>
    <row r="68" spans="1:11" ht="12.75" customHeight="1">
      <c r="A68" s="12"/>
      <c r="B68" s="11"/>
      <c r="C68" s="12"/>
      <c r="D68" s="146"/>
      <c r="E68" s="152" t="s">
        <v>120</v>
      </c>
      <c r="F68" s="157">
        <v>8812.5</v>
      </c>
      <c r="G68" s="35"/>
      <c r="H68" s="221">
        <v>8812.5</v>
      </c>
      <c r="I68" s="231"/>
      <c r="J68" s="93"/>
      <c r="K68" s="101"/>
    </row>
    <row r="69" spans="1:11" ht="12.75" customHeight="1">
      <c r="A69" s="12"/>
      <c r="B69" s="11"/>
      <c r="C69" s="12"/>
      <c r="D69" s="146" t="s">
        <v>21</v>
      </c>
      <c r="E69" s="190" t="s">
        <v>124</v>
      </c>
      <c r="F69" s="191">
        <v>0</v>
      </c>
      <c r="G69" s="35"/>
      <c r="H69" s="218">
        <v>0</v>
      </c>
      <c r="I69" s="231"/>
      <c r="J69" s="93"/>
      <c r="K69" s="101"/>
    </row>
    <row r="70" spans="1:11" ht="12.75" customHeight="1">
      <c r="A70" s="12"/>
      <c r="B70" s="11"/>
      <c r="C70" s="12"/>
      <c r="D70" s="146" t="s">
        <v>21</v>
      </c>
      <c r="E70" s="190" t="s">
        <v>83</v>
      </c>
      <c r="F70" s="191">
        <v>0</v>
      </c>
      <c r="G70" s="35"/>
      <c r="H70" s="218">
        <v>0</v>
      </c>
      <c r="I70" s="231"/>
      <c r="J70" s="93"/>
      <c r="K70" s="101"/>
    </row>
    <row r="71" spans="1:11" ht="12.75" customHeight="1">
      <c r="A71" s="12"/>
      <c r="B71" s="11"/>
      <c r="C71" s="12"/>
      <c r="D71" s="146" t="s">
        <v>21</v>
      </c>
      <c r="E71" s="190" t="s">
        <v>117</v>
      </c>
      <c r="F71" s="182">
        <f>F72</f>
        <v>90000</v>
      </c>
      <c r="G71" s="35"/>
      <c r="H71" s="218">
        <f>H72</f>
        <v>16148.36</v>
      </c>
      <c r="I71" s="231"/>
      <c r="J71" s="93"/>
      <c r="K71" s="101"/>
    </row>
    <row r="72" spans="1:11" ht="12.75" customHeight="1">
      <c r="A72" s="12"/>
      <c r="B72" s="11"/>
      <c r="C72" s="12"/>
      <c r="D72" s="146"/>
      <c r="E72" s="146" t="s">
        <v>121</v>
      </c>
      <c r="F72" s="157">
        <f>SUM(F73:F73)</f>
        <v>90000</v>
      </c>
      <c r="G72" s="35"/>
      <c r="H72" s="221">
        <f>SUM(H73:H73)</f>
        <v>16148.36</v>
      </c>
      <c r="I72" s="231"/>
      <c r="J72" s="93"/>
      <c r="K72" s="101"/>
    </row>
    <row r="73" spans="1:11" ht="12.75" customHeight="1">
      <c r="A73" s="12"/>
      <c r="B73" s="11"/>
      <c r="C73" s="12"/>
      <c r="D73" s="146"/>
      <c r="E73" s="152" t="s">
        <v>139</v>
      </c>
      <c r="F73" s="157">
        <v>90000</v>
      </c>
      <c r="G73" s="35"/>
      <c r="H73" s="221">
        <v>16148.36</v>
      </c>
      <c r="I73" s="231"/>
      <c r="J73" s="93"/>
      <c r="K73" s="101"/>
    </row>
    <row r="74" spans="1:11" ht="12.75" customHeight="1">
      <c r="A74" s="12"/>
      <c r="B74" s="11"/>
      <c r="C74" s="12"/>
      <c r="D74" s="146" t="s">
        <v>21</v>
      </c>
      <c r="E74" s="190" t="s">
        <v>84</v>
      </c>
      <c r="F74" s="182">
        <f>F75</f>
        <v>0</v>
      </c>
      <c r="G74" s="35"/>
      <c r="H74" s="218">
        <f>H75</f>
        <v>0</v>
      </c>
      <c r="I74" s="231"/>
      <c r="J74" s="93"/>
      <c r="K74" s="101"/>
    </row>
    <row r="75" spans="1:11" ht="12.75" customHeight="1">
      <c r="A75" s="12"/>
      <c r="B75" s="11"/>
      <c r="C75" s="12"/>
      <c r="D75" s="146"/>
      <c r="E75" s="146" t="s">
        <v>118</v>
      </c>
      <c r="F75" s="157">
        <v>0</v>
      </c>
      <c r="G75" s="35"/>
      <c r="H75" s="221">
        <v>0</v>
      </c>
      <c r="I75" s="231"/>
      <c r="J75" s="93"/>
      <c r="K75" s="101"/>
    </row>
    <row r="76" spans="1:11" ht="12.75" customHeight="1">
      <c r="A76" s="12"/>
      <c r="B76" s="11"/>
      <c r="C76" s="12"/>
      <c r="D76" t="s">
        <v>21</v>
      </c>
      <c r="E76" s="190" t="s">
        <v>103</v>
      </c>
      <c r="F76" s="182">
        <f>F77</f>
        <v>0</v>
      </c>
      <c r="G76" s="35"/>
      <c r="H76" s="218">
        <f>H77</f>
        <v>0</v>
      </c>
      <c r="I76" s="231"/>
      <c r="J76" s="93">
        <v>456346688</v>
      </c>
      <c r="K76" s="101"/>
    </row>
    <row r="77" spans="1:11" ht="12.75" customHeight="1">
      <c r="A77" s="12"/>
      <c r="B77" s="11"/>
      <c r="C77" s="12"/>
      <c r="D77"/>
      <c r="E77" s="146" t="s">
        <v>118</v>
      </c>
      <c r="F77" s="157">
        <v>0</v>
      </c>
      <c r="G77" s="35"/>
      <c r="H77" s="221">
        <v>0</v>
      </c>
      <c r="I77" s="231"/>
      <c r="J77" s="93"/>
      <c r="K77" s="101"/>
    </row>
    <row r="78" spans="1:11" ht="12.75" customHeight="1">
      <c r="A78" s="12"/>
      <c r="B78" s="11"/>
      <c r="C78" s="12"/>
      <c r="D78" t="s">
        <v>21</v>
      </c>
      <c r="E78" s="190" t="s">
        <v>90</v>
      </c>
      <c r="F78" s="182">
        <v>0</v>
      </c>
      <c r="G78" s="35"/>
      <c r="H78" s="218">
        <v>0</v>
      </c>
      <c r="I78" s="231"/>
      <c r="J78" s="93"/>
      <c r="K78" s="101"/>
    </row>
    <row r="79" spans="1:11" ht="12.75" customHeight="1">
      <c r="A79" s="12"/>
      <c r="B79" s="11"/>
      <c r="C79" s="12"/>
      <c r="D79" s="12" t="s">
        <v>21</v>
      </c>
      <c r="E79" s="190" t="s">
        <v>102</v>
      </c>
      <c r="F79" s="182">
        <f>F80</f>
        <v>0</v>
      </c>
      <c r="G79" s="35"/>
      <c r="H79" s="218">
        <f>H80</f>
        <v>0</v>
      </c>
      <c r="I79" s="231"/>
      <c r="J79" s="93">
        <v>1595647</v>
      </c>
      <c r="K79" s="101"/>
    </row>
    <row r="80" spans="1:11" ht="12.75" customHeight="1">
      <c r="A80" s="12"/>
      <c r="B80" s="11"/>
      <c r="C80" s="12"/>
      <c r="D80" s="12"/>
      <c r="E80" s="146" t="s">
        <v>118</v>
      </c>
      <c r="F80" s="157">
        <v>0</v>
      </c>
      <c r="G80" s="35"/>
      <c r="H80" s="221">
        <v>0</v>
      </c>
      <c r="I80" s="231"/>
      <c r="J80" s="93">
        <v>1628745</v>
      </c>
      <c r="K80" s="101"/>
    </row>
    <row r="81" spans="1:11" ht="12.75" customHeight="1">
      <c r="A81" s="12"/>
      <c r="B81" s="11"/>
      <c r="C81" s="12"/>
      <c r="D81" s="12" t="s">
        <v>21</v>
      </c>
      <c r="E81" s="192" t="s">
        <v>107</v>
      </c>
      <c r="F81" s="182">
        <f>F82</f>
        <v>0</v>
      </c>
      <c r="G81" s="35"/>
      <c r="H81" s="218">
        <f>H82</f>
        <v>0</v>
      </c>
      <c r="I81" s="231"/>
      <c r="J81" s="93"/>
      <c r="K81" s="101"/>
    </row>
    <row r="82" spans="1:11" ht="12.75" customHeight="1">
      <c r="A82" s="12"/>
      <c r="B82" s="11"/>
      <c r="C82" s="12"/>
      <c r="D82" s="12"/>
      <c r="E82" s="152" t="s">
        <v>118</v>
      </c>
      <c r="F82" s="157">
        <v>0</v>
      </c>
      <c r="G82" s="35"/>
      <c r="H82" s="221">
        <v>0</v>
      </c>
      <c r="I82" s="231"/>
      <c r="J82" s="93"/>
      <c r="K82" s="101"/>
    </row>
    <row r="83" spans="1:11" ht="12.75" customHeight="1">
      <c r="A83" s="12"/>
      <c r="B83" s="11"/>
      <c r="C83" s="12"/>
      <c r="D83" t="s">
        <v>21</v>
      </c>
      <c r="E83" s="206" t="s">
        <v>114</v>
      </c>
      <c r="F83" s="182">
        <v>0</v>
      </c>
      <c r="G83" s="35"/>
      <c r="H83" s="230">
        <v>0</v>
      </c>
      <c r="I83" s="231"/>
      <c r="J83" s="208"/>
      <c r="K83" s="101"/>
    </row>
    <row r="84" spans="1:11" ht="12.75" customHeight="1">
      <c r="A84" s="12"/>
      <c r="B84" s="11"/>
      <c r="C84" s="12"/>
      <c r="D84" s="193" t="s">
        <v>108</v>
      </c>
      <c r="E84" s="190"/>
      <c r="F84" s="182">
        <f>135000+12500</f>
        <v>147500</v>
      </c>
      <c r="G84" s="35"/>
      <c r="H84" s="218">
        <v>147875</v>
      </c>
      <c r="I84" s="231"/>
      <c r="J84" s="93"/>
      <c r="K84" s="101"/>
    </row>
    <row r="85" spans="1:11" ht="12.75" customHeight="1">
      <c r="A85" s="12"/>
      <c r="B85" s="11"/>
      <c r="C85" s="12"/>
      <c r="D85" s="193" t="s">
        <v>21</v>
      </c>
      <c r="E85" s="190" t="s">
        <v>115</v>
      </c>
      <c r="F85" s="182">
        <v>0</v>
      </c>
      <c r="G85" s="35"/>
      <c r="H85" s="218">
        <v>37190.09</v>
      </c>
      <c r="I85" s="231"/>
      <c r="J85" s="93"/>
      <c r="K85" s="101"/>
    </row>
    <row r="86" spans="1:11" ht="12.75" customHeight="1">
      <c r="A86" s="12"/>
      <c r="B86" s="11"/>
      <c r="C86" s="12"/>
      <c r="D86" s="193" t="s">
        <v>99</v>
      </c>
      <c r="E86" s="193"/>
      <c r="F86" s="160">
        <f>2653.92+2722.24+1326.96+1350.26+4500+933.96+1686.92+477.84+2700.52+3200+133.94+72.4+195.48+7.24+9600+9000</f>
        <v>40561.68</v>
      </c>
      <c r="G86" s="15"/>
      <c r="H86" s="218">
        <v>40112.53</v>
      </c>
      <c r="I86" s="231"/>
      <c r="J86" s="93">
        <v>0</v>
      </c>
      <c r="K86" s="101"/>
    </row>
    <row r="87" spans="1:11" ht="12.75" customHeight="1">
      <c r="A87" s="12"/>
      <c r="B87" s="11"/>
      <c r="C87" s="12"/>
      <c r="D87" s="12"/>
      <c r="E87" s="12"/>
      <c r="F87" s="160"/>
      <c r="G87" s="15"/>
      <c r="H87" s="220"/>
      <c r="I87" s="231"/>
      <c r="J87" s="93"/>
      <c r="K87" s="101"/>
    </row>
    <row r="88" spans="1:11" ht="12.75" customHeight="1">
      <c r="A88" s="12"/>
      <c r="B88" s="11"/>
      <c r="C88" s="12"/>
      <c r="D88" s="17"/>
      <c r="F88" s="162"/>
      <c r="G88" s="161"/>
      <c r="H88" s="232"/>
      <c r="I88" s="220"/>
      <c r="J88" s="95"/>
      <c r="K88" s="95"/>
    </row>
    <row r="89" spans="1:13" s="3" customFormat="1" ht="15.75" customHeight="1">
      <c r="A89" s="17"/>
      <c r="B89" s="173" t="s">
        <v>9</v>
      </c>
      <c r="C89" s="17"/>
      <c r="D89" s="12"/>
      <c r="E89" s="9"/>
      <c r="F89" s="137"/>
      <c r="G89" s="194">
        <f>F91+F106+F124+F136+F144+F152+F155+F157+F159</f>
        <v>8654662.56</v>
      </c>
      <c r="H89" s="217"/>
      <c r="I89" s="213">
        <f>H91+H106+H124+H136+H144+H152+H155+H157+H159</f>
        <v>8520537.87</v>
      </c>
      <c r="J89" s="102"/>
      <c r="K89" s="103">
        <v>-13079347992</v>
      </c>
      <c r="M89" s="83"/>
    </row>
    <row r="90" spans="1:13" s="3" customFormat="1" ht="15.75" customHeight="1">
      <c r="A90" s="17"/>
      <c r="B90" s="153"/>
      <c r="C90" s="36" t="s">
        <v>10</v>
      </c>
      <c r="D90" s="12"/>
      <c r="E90" s="9"/>
      <c r="F90" s="137"/>
      <c r="G90" s="15"/>
      <c r="H90" s="217"/>
      <c r="I90" s="233"/>
      <c r="J90" s="102"/>
      <c r="K90" s="103"/>
      <c r="M90" s="83"/>
    </row>
    <row r="91" spans="1:13" s="3" customFormat="1" ht="15.75" customHeight="1">
      <c r="A91" s="17"/>
      <c r="B91" s="153"/>
      <c r="C91" s="17"/>
      <c r="D91" s="36" t="s">
        <v>100</v>
      </c>
      <c r="E91" s="9"/>
      <c r="F91" s="180">
        <f>SUM(F92:F104)</f>
        <v>820594.54</v>
      </c>
      <c r="G91" s="15"/>
      <c r="H91" s="215">
        <f>SUM(H92:H104)</f>
        <v>834208.8999999999</v>
      </c>
      <c r="I91" s="233"/>
      <c r="J91" s="102"/>
      <c r="K91" s="103"/>
      <c r="M91" s="83"/>
    </row>
    <row r="92" spans="1:13" s="3" customFormat="1" ht="12.75" customHeight="1">
      <c r="A92" s="17"/>
      <c r="B92" s="16"/>
      <c r="C92" s="17"/>
      <c r="D92" t="s">
        <v>21</v>
      </c>
      <c r="E92" s="190" t="s">
        <v>91</v>
      </c>
      <c r="F92" s="182">
        <v>444453.12</v>
      </c>
      <c r="G92" s="15"/>
      <c r="H92" s="218">
        <v>283751.82</v>
      </c>
      <c r="I92" s="234"/>
      <c r="J92" s="102"/>
      <c r="K92" s="103"/>
      <c r="M92" s="83"/>
    </row>
    <row r="93" spans="1:11" ht="12.75" customHeight="1">
      <c r="A93" s="12"/>
      <c r="B93" s="11"/>
      <c r="C93" s="17"/>
      <c r="D93" t="s">
        <v>21</v>
      </c>
      <c r="E93" s="190" t="s">
        <v>92</v>
      </c>
      <c r="F93" s="182">
        <v>206045.85</v>
      </c>
      <c r="G93" s="15"/>
      <c r="H93" s="218">
        <v>166800.33</v>
      </c>
      <c r="I93" s="220"/>
      <c r="J93" s="95" t="s">
        <v>0</v>
      </c>
      <c r="K93" s="95"/>
    </row>
    <row r="94" spans="1:11" ht="15.75" customHeight="1">
      <c r="A94" s="12"/>
      <c r="B94" s="11"/>
      <c r="D94" t="s">
        <v>21</v>
      </c>
      <c r="E94" s="190" t="s">
        <v>124</v>
      </c>
      <c r="F94" s="182">
        <v>7821.41</v>
      </c>
      <c r="G94" s="15"/>
      <c r="H94" s="218">
        <v>9208.6</v>
      </c>
      <c r="I94" s="220"/>
      <c r="J94" s="95">
        <v>4380769479</v>
      </c>
      <c r="K94" s="95"/>
    </row>
    <row r="95" spans="1:11" ht="12.75" customHeight="1">
      <c r="A95" s="12"/>
      <c r="B95" s="11"/>
      <c r="D95" t="s">
        <v>21</v>
      </c>
      <c r="E95" s="190" t="s">
        <v>83</v>
      </c>
      <c r="F95" s="182">
        <v>0</v>
      </c>
      <c r="G95" s="15"/>
      <c r="H95" s="218">
        <v>247362.43</v>
      </c>
      <c r="I95" s="220"/>
      <c r="J95" s="95"/>
      <c r="K95" s="95"/>
    </row>
    <row r="96" spans="1:11" ht="12.75" customHeight="1">
      <c r="A96" s="12"/>
      <c r="B96" s="11"/>
      <c r="C96" s="12"/>
      <c r="D96" t="s">
        <v>21</v>
      </c>
      <c r="E96" s="190" t="s">
        <v>117</v>
      </c>
      <c r="F96" s="182">
        <v>4503.3</v>
      </c>
      <c r="G96" s="15"/>
      <c r="H96" s="218">
        <v>9446.02</v>
      </c>
      <c r="I96" s="220"/>
      <c r="J96" s="101">
        <v>605752456</v>
      </c>
      <c r="K96" s="95"/>
    </row>
    <row r="97" spans="1:11" ht="12.75" customHeight="1">
      <c r="A97" s="12"/>
      <c r="B97" s="11"/>
      <c r="C97" s="12"/>
      <c r="D97" t="s">
        <v>21</v>
      </c>
      <c r="E97" s="190" t="s">
        <v>84</v>
      </c>
      <c r="F97" s="182">
        <v>20587.71</v>
      </c>
      <c r="G97" s="15"/>
      <c r="H97" s="218">
        <v>3589.35</v>
      </c>
      <c r="I97" s="220"/>
      <c r="J97" s="101"/>
      <c r="K97" s="95"/>
    </row>
    <row r="98" spans="1:11" ht="12.75" customHeight="1">
      <c r="A98" s="12"/>
      <c r="B98" s="11"/>
      <c r="C98" s="12"/>
      <c r="D98" t="s">
        <v>21</v>
      </c>
      <c r="E98" s="190" t="s">
        <v>103</v>
      </c>
      <c r="F98" s="182">
        <v>82739.57</v>
      </c>
      <c r="G98" s="15"/>
      <c r="H98" s="218">
        <f>25428.46+39451.54</f>
        <v>64880</v>
      </c>
      <c r="I98" s="220"/>
      <c r="J98" s="101"/>
      <c r="K98" s="95"/>
    </row>
    <row r="99" spans="1:11" ht="12.75" customHeight="1">
      <c r="A99" s="12"/>
      <c r="B99" s="11"/>
      <c r="C99" s="12"/>
      <c r="D99" t="s">
        <v>21</v>
      </c>
      <c r="E99" s="190" t="s">
        <v>90</v>
      </c>
      <c r="F99" s="182">
        <v>10626.34</v>
      </c>
      <c r="G99" s="15"/>
      <c r="H99" s="218">
        <v>6748.31</v>
      </c>
      <c r="I99" s="220"/>
      <c r="J99" s="101">
        <v>6937294</v>
      </c>
      <c r="K99" s="95"/>
    </row>
    <row r="100" spans="1:11" ht="12.75" customHeight="1">
      <c r="A100" s="12"/>
      <c r="B100" s="11"/>
      <c r="C100" s="12"/>
      <c r="D100" s="12" t="s">
        <v>21</v>
      </c>
      <c r="E100" s="190" t="s">
        <v>102</v>
      </c>
      <c r="F100" s="182">
        <v>24639.42</v>
      </c>
      <c r="G100" s="15"/>
      <c r="H100" s="218">
        <v>20624.96</v>
      </c>
      <c r="I100" s="220"/>
      <c r="J100" s="101">
        <v>16285199</v>
      </c>
      <c r="K100" s="95"/>
    </row>
    <row r="101" spans="1:11" ht="12.75" customHeight="1">
      <c r="A101" s="12"/>
      <c r="B101" s="11"/>
      <c r="C101" s="12"/>
      <c r="D101" s="12" t="s">
        <v>21</v>
      </c>
      <c r="E101" s="190" t="s">
        <v>106</v>
      </c>
      <c r="F101" s="182">
        <v>0</v>
      </c>
      <c r="G101" s="15"/>
      <c r="H101" s="218">
        <f>39451.54-39451.54</f>
        <v>0</v>
      </c>
      <c r="I101" s="220"/>
      <c r="J101" s="101"/>
      <c r="K101" s="95"/>
    </row>
    <row r="102" spans="1:11" ht="12.75" customHeight="1">
      <c r="A102" s="12"/>
      <c r="B102" s="11"/>
      <c r="C102" s="12"/>
      <c r="D102" s="12" t="s">
        <v>21</v>
      </c>
      <c r="E102" s="190" t="s">
        <v>98</v>
      </c>
      <c r="F102" s="182">
        <v>0</v>
      </c>
      <c r="G102" s="15"/>
      <c r="H102" s="218">
        <v>0</v>
      </c>
      <c r="I102" s="220"/>
      <c r="J102" s="101">
        <v>5812110</v>
      </c>
      <c r="K102" s="95"/>
    </row>
    <row r="103" spans="1:11" ht="12.75" customHeight="1">
      <c r="A103" s="12"/>
      <c r="B103" s="11"/>
      <c r="C103" s="12"/>
      <c r="D103" t="s">
        <v>21</v>
      </c>
      <c r="E103" s="190" t="s">
        <v>109</v>
      </c>
      <c r="F103" s="182">
        <v>8735.65</v>
      </c>
      <c r="G103" s="15"/>
      <c r="H103" s="218">
        <v>13358.59</v>
      </c>
      <c r="I103" s="220"/>
      <c r="J103" s="101"/>
      <c r="K103" s="95"/>
    </row>
    <row r="104" spans="1:11" ht="12.75" customHeight="1">
      <c r="A104" s="12"/>
      <c r="B104" s="11"/>
      <c r="C104" s="12"/>
      <c r="D104" s="12" t="s">
        <v>21</v>
      </c>
      <c r="E104" s="190" t="s">
        <v>89</v>
      </c>
      <c r="F104" s="182">
        <v>10442.17</v>
      </c>
      <c r="G104" s="15"/>
      <c r="H104" s="218">
        <v>8438.49</v>
      </c>
      <c r="I104" s="220"/>
      <c r="J104" s="101"/>
      <c r="K104" s="95"/>
    </row>
    <row r="105" spans="1:11" ht="12.75" customHeight="1">
      <c r="A105" s="12"/>
      <c r="B105" s="11"/>
      <c r="C105" s="12"/>
      <c r="D105" s="12"/>
      <c r="F105" s="136"/>
      <c r="G105" s="15"/>
      <c r="H105" s="235"/>
      <c r="I105" s="220"/>
      <c r="J105" s="101">
        <v>0</v>
      </c>
      <c r="K105" s="95"/>
    </row>
    <row r="106" spans="1:11" ht="15" customHeight="1">
      <c r="A106" s="12"/>
      <c r="B106" s="11"/>
      <c r="C106" s="36" t="s">
        <v>11</v>
      </c>
      <c r="D106" s="12"/>
      <c r="F106" s="189">
        <f>SUM(F107:F121)</f>
        <v>4555945.89</v>
      </c>
      <c r="G106" s="15"/>
      <c r="H106" s="228">
        <f>SUM(H107:H121)</f>
        <v>4313862.409999999</v>
      </c>
      <c r="I106" s="220"/>
      <c r="J106" s="101">
        <v>12518923</v>
      </c>
      <c r="K106" s="95"/>
    </row>
    <row r="107" spans="1:11" ht="12.75" customHeight="1">
      <c r="A107" s="12"/>
      <c r="B107" s="11"/>
      <c r="C107" s="12"/>
      <c r="D107" t="s">
        <v>21</v>
      </c>
      <c r="E107" s="190" t="s">
        <v>91</v>
      </c>
      <c r="F107" s="182">
        <v>1905152.96</v>
      </c>
      <c r="G107" s="15"/>
      <c r="H107" s="218">
        <v>1792508.04</v>
      </c>
      <c r="I107" s="220"/>
      <c r="J107" s="101">
        <v>13589893</v>
      </c>
      <c r="K107" s="95"/>
    </row>
    <row r="108" spans="1:11" ht="12.75" customHeight="1">
      <c r="A108" s="12"/>
      <c r="B108" s="11"/>
      <c r="C108" s="12"/>
      <c r="D108" t="s">
        <v>21</v>
      </c>
      <c r="E108" s="190" t="s">
        <v>93</v>
      </c>
      <c r="F108" s="182">
        <v>1042895.15</v>
      </c>
      <c r="G108" s="15"/>
      <c r="H108" s="218">
        <v>1050785.51</v>
      </c>
      <c r="I108" s="220"/>
      <c r="J108" s="101"/>
      <c r="K108" s="95"/>
    </row>
    <row r="109" spans="1:11" ht="14.25" customHeight="1">
      <c r="A109" s="12"/>
      <c r="B109" s="11"/>
      <c r="C109" s="17"/>
      <c r="D109" t="s">
        <v>21</v>
      </c>
      <c r="E109" s="190" t="s">
        <v>124</v>
      </c>
      <c r="F109" s="182">
        <v>35704.94</v>
      </c>
      <c r="G109" s="15"/>
      <c r="H109" s="218">
        <v>34541.44</v>
      </c>
      <c r="I109" s="220"/>
      <c r="J109" s="104">
        <v>4210407973</v>
      </c>
      <c r="K109" s="95"/>
    </row>
    <row r="110" spans="1:11" ht="12.75" customHeight="1">
      <c r="A110" s="12"/>
      <c r="B110" s="11"/>
      <c r="C110" s="12"/>
      <c r="D110" t="s">
        <v>21</v>
      </c>
      <c r="E110" s="190" t="s">
        <v>83</v>
      </c>
      <c r="F110" s="182">
        <v>0</v>
      </c>
      <c r="G110" s="15"/>
      <c r="H110" s="218">
        <v>8374.69</v>
      </c>
      <c r="I110" s="220"/>
      <c r="J110" s="100"/>
      <c r="K110" s="95"/>
    </row>
    <row r="111" spans="1:11" ht="12.75" customHeight="1">
      <c r="A111" s="12"/>
      <c r="B111" s="11"/>
      <c r="C111" s="12"/>
      <c r="D111" t="s">
        <v>21</v>
      </c>
      <c r="E111" s="190" t="s">
        <v>117</v>
      </c>
      <c r="F111" s="182">
        <f>488253.37+90000+60000</f>
        <v>638253.37</v>
      </c>
      <c r="G111" s="15"/>
      <c r="H111" s="218">
        <v>517747.23</v>
      </c>
      <c r="I111" s="220"/>
      <c r="J111" s="101">
        <v>1408440542</v>
      </c>
      <c r="K111" s="95"/>
    </row>
    <row r="112" spans="1:11" ht="12.75" customHeight="1">
      <c r="A112" s="12"/>
      <c r="B112" s="11"/>
      <c r="C112" s="12"/>
      <c r="D112" t="s">
        <v>21</v>
      </c>
      <c r="E112" s="190" t="s">
        <v>84</v>
      </c>
      <c r="F112" s="182">
        <v>30307.1</v>
      </c>
      <c r="G112" s="15"/>
      <c r="H112" s="218">
        <v>26204.61</v>
      </c>
      <c r="I112" s="220"/>
      <c r="J112" s="101"/>
      <c r="K112" s="95"/>
    </row>
    <row r="113" spans="1:11" ht="12.75" customHeight="1">
      <c r="A113" s="12"/>
      <c r="B113" s="11"/>
      <c r="C113" s="12"/>
      <c r="D113" t="s">
        <v>21</v>
      </c>
      <c r="E113" s="190" t="s">
        <v>103</v>
      </c>
      <c r="F113" s="182">
        <f>159407.4+20000</f>
        <v>179407.4</v>
      </c>
      <c r="G113" s="15"/>
      <c r="H113" s="218">
        <f>123382.64+41992.71</f>
        <v>165375.35</v>
      </c>
      <c r="I113" s="220"/>
      <c r="J113" s="101"/>
      <c r="K113" s="95"/>
    </row>
    <row r="114" spans="1:11" ht="12.75" customHeight="1">
      <c r="A114" s="12"/>
      <c r="B114" s="11"/>
      <c r="C114" s="12"/>
      <c r="D114" t="s">
        <v>21</v>
      </c>
      <c r="E114" s="190" t="s">
        <v>90</v>
      </c>
      <c r="F114" s="182">
        <v>7082.92</v>
      </c>
      <c r="G114" s="15"/>
      <c r="H114" s="218">
        <v>16291.42</v>
      </c>
      <c r="I114" s="220"/>
      <c r="J114" s="101">
        <v>79304413</v>
      </c>
      <c r="K114" s="95"/>
    </row>
    <row r="115" spans="1:11" ht="12.75" customHeight="1">
      <c r="A115" s="12"/>
      <c r="B115" s="11"/>
      <c r="C115" s="12"/>
      <c r="D115" s="12" t="s">
        <v>21</v>
      </c>
      <c r="E115" s="190" t="s">
        <v>102</v>
      </c>
      <c r="F115" s="182">
        <v>256392.85</v>
      </c>
      <c r="G115" s="15"/>
      <c r="H115" s="218">
        <v>247191.68</v>
      </c>
      <c r="I115" s="220"/>
      <c r="J115" s="101">
        <v>146792901</v>
      </c>
      <c r="K115" s="95"/>
    </row>
    <row r="116" spans="1:11" ht="12.75" customHeight="1">
      <c r="A116" s="12"/>
      <c r="B116" s="11"/>
      <c r="C116" s="12"/>
      <c r="D116" s="12" t="s">
        <v>21</v>
      </c>
      <c r="E116" s="190" t="s">
        <v>106</v>
      </c>
      <c r="F116" s="182">
        <v>0</v>
      </c>
      <c r="G116" s="15"/>
      <c r="H116" s="218">
        <f>41992.71-41992.71</f>
        <v>0</v>
      </c>
      <c r="I116" s="220"/>
      <c r="J116" s="101"/>
      <c r="K116" s="95"/>
    </row>
    <row r="117" spans="1:11" ht="12.75" customHeight="1">
      <c r="A117" s="12"/>
      <c r="B117" s="11"/>
      <c r="C117" s="12"/>
      <c r="D117" s="12" t="s">
        <v>21</v>
      </c>
      <c r="E117" s="190" t="s">
        <v>98</v>
      </c>
      <c r="F117" s="182">
        <v>0</v>
      </c>
      <c r="G117" s="15"/>
      <c r="H117" s="218">
        <v>6930.82</v>
      </c>
      <c r="I117" s="220"/>
      <c r="J117" s="101">
        <v>81579641</v>
      </c>
      <c r="K117" s="95"/>
    </row>
    <row r="118" spans="1:11" ht="12.75" customHeight="1">
      <c r="A118" s="12"/>
      <c r="B118" s="11"/>
      <c r="C118" s="12"/>
      <c r="D118" t="s">
        <v>21</v>
      </c>
      <c r="E118" s="190" t="s">
        <v>109</v>
      </c>
      <c r="F118" s="182">
        <v>190986.45</v>
      </c>
      <c r="G118" s="15"/>
      <c r="H118" s="218">
        <v>189853.44</v>
      </c>
      <c r="I118" s="220"/>
      <c r="J118" s="101"/>
      <c r="K118" s="95"/>
    </row>
    <row r="119" spans="1:11" ht="12.75" customHeight="1">
      <c r="A119" s="12"/>
      <c r="B119" s="11"/>
      <c r="C119" s="12"/>
      <c r="D119" s="12" t="s">
        <v>21</v>
      </c>
      <c r="E119" s="190" t="s">
        <v>81</v>
      </c>
      <c r="F119" s="182">
        <f>44311.08</f>
        <v>44311.08</v>
      </c>
      <c r="G119" s="15"/>
      <c r="H119" s="218">
        <v>71283.62</v>
      </c>
      <c r="I119" s="220"/>
      <c r="J119" s="101"/>
      <c r="K119" s="95"/>
    </row>
    <row r="120" spans="1:11" ht="12.75" customHeight="1">
      <c r="A120" s="12"/>
      <c r="B120" s="11"/>
      <c r="C120" s="12"/>
      <c r="D120" s="12" t="s">
        <v>21</v>
      </c>
      <c r="E120" s="190" t="s">
        <v>82</v>
      </c>
      <c r="F120" s="182">
        <v>33000</v>
      </c>
      <c r="G120" s="14"/>
      <c r="H120" s="218">
        <v>33350.21</v>
      </c>
      <c r="I120" s="220"/>
      <c r="J120" s="101">
        <v>43500907</v>
      </c>
      <c r="K120" s="95"/>
    </row>
    <row r="121" spans="1:11" ht="12.75" customHeight="1">
      <c r="A121" s="12"/>
      <c r="B121" s="11"/>
      <c r="C121" s="12"/>
      <c r="D121" s="12" t="s">
        <v>21</v>
      </c>
      <c r="E121" s="190" t="s">
        <v>89</v>
      </c>
      <c r="F121" s="182">
        <f>269762.75-44311.08-33000</f>
        <v>192451.66999999998</v>
      </c>
      <c r="G121" s="15"/>
      <c r="H121" s="218">
        <v>153424.35</v>
      </c>
      <c r="I121" s="220"/>
      <c r="J121" s="101">
        <v>192837781</v>
      </c>
      <c r="K121" s="95"/>
    </row>
    <row r="122" spans="1:11" ht="12.75" customHeight="1">
      <c r="A122" s="12"/>
      <c r="B122" s="11"/>
      <c r="C122" s="12"/>
      <c r="D122" s="12"/>
      <c r="E122" s="22"/>
      <c r="F122" s="128"/>
      <c r="G122" s="15"/>
      <c r="H122" s="223"/>
      <c r="I122" s="220"/>
      <c r="J122" s="101"/>
      <c r="K122" s="95"/>
    </row>
    <row r="123" spans="1:11" ht="12.75" customHeight="1">
      <c r="A123" s="12"/>
      <c r="B123" s="11"/>
      <c r="C123" s="12"/>
      <c r="D123" s="12"/>
      <c r="E123" s="56"/>
      <c r="F123" s="136"/>
      <c r="G123" s="15"/>
      <c r="H123" s="235"/>
      <c r="I123" s="220"/>
      <c r="J123" s="101">
        <v>132008967</v>
      </c>
      <c r="K123" s="95"/>
    </row>
    <row r="124" spans="1:11" ht="15.75" customHeight="1">
      <c r="A124" s="12"/>
      <c r="B124" s="11"/>
      <c r="C124" s="36" t="s">
        <v>12</v>
      </c>
      <c r="D124" s="12"/>
      <c r="F124" s="189">
        <f>SUM(F125:F132)</f>
        <v>27426.24</v>
      </c>
      <c r="G124" s="15"/>
      <c r="H124" s="228">
        <f>SUM(H125:H133)</f>
        <v>22237.760000000002</v>
      </c>
      <c r="I124" s="220"/>
      <c r="J124" s="105">
        <v>57946270</v>
      </c>
      <c r="K124" s="95"/>
    </row>
    <row r="125" spans="1:11" ht="12.75" customHeight="1">
      <c r="A125" s="12"/>
      <c r="B125" s="11"/>
      <c r="C125" s="12"/>
      <c r="D125" t="s">
        <v>21</v>
      </c>
      <c r="E125" s="190" t="s">
        <v>91</v>
      </c>
      <c r="F125" s="195">
        <v>1101.9</v>
      </c>
      <c r="G125" s="15"/>
      <c r="H125" s="236">
        <v>5367.24</v>
      </c>
      <c r="I125" s="220"/>
      <c r="J125" s="101">
        <v>280534</v>
      </c>
      <c r="K125" s="95"/>
    </row>
    <row r="126" spans="1:11" ht="12.75" customHeight="1">
      <c r="A126" s="12"/>
      <c r="B126" s="11"/>
      <c r="C126" s="12"/>
      <c r="D126"/>
      <c r="E126" s="190" t="s">
        <v>92</v>
      </c>
      <c r="F126" s="195">
        <v>0</v>
      </c>
      <c r="G126" s="15"/>
      <c r="H126" s="236">
        <v>0</v>
      </c>
      <c r="I126" s="220"/>
      <c r="J126" s="101"/>
      <c r="K126" s="95"/>
    </row>
    <row r="127" spans="1:11" ht="12.75" customHeight="1">
      <c r="A127" s="12"/>
      <c r="B127" s="11"/>
      <c r="C127" s="12"/>
      <c r="D127" t="s">
        <v>21</v>
      </c>
      <c r="E127" s="190" t="s">
        <v>117</v>
      </c>
      <c r="F127" s="195">
        <v>1101.94</v>
      </c>
      <c r="G127" s="15"/>
      <c r="H127" s="236">
        <v>731.23</v>
      </c>
      <c r="I127" s="220"/>
      <c r="J127" s="100"/>
      <c r="K127" s="95"/>
    </row>
    <row r="128" spans="1:11" ht="12.75" customHeight="1">
      <c r="A128" s="12"/>
      <c r="B128" s="11"/>
      <c r="C128" s="12"/>
      <c r="D128" s="12" t="s">
        <v>21</v>
      </c>
      <c r="E128" s="190" t="s">
        <v>84</v>
      </c>
      <c r="F128" s="195">
        <v>0</v>
      </c>
      <c r="G128" s="15"/>
      <c r="H128" s="236">
        <v>0</v>
      </c>
      <c r="I128" s="220"/>
      <c r="J128" s="100"/>
      <c r="K128" s="95"/>
    </row>
    <row r="129" spans="1:11" ht="12.75" customHeight="1">
      <c r="A129" s="12"/>
      <c r="B129" s="11"/>
      <c r="C129" s="12"/>
      <c r="D129" t="s">
        <v>21</v>
      </c>
      <c r="E129" s="190" t="s">
        <v>103</v>
      </c>
      <c r="F129" s="195">
        <v>25222.4</v>
      </c>
      <c r="G129" s="15"/>
      <c r="H129" s="236">
        <f>15680.53+179.4</f>
        <v>15859.93</v>
      </c>
      <c r="I129" s="220"/>
      <c r="J129" s="101">
        <v>46644000</v>
      </c>
      <c r="K129" s="95"/>
    </row>
    <row r="130" spans="1:11" ht="12.75" customHeight="1">
      <c r="A130" s="12"/>
      <c r="B130" s="11"/>
      <c r="C130" s="12"/>
      <c r="D130" t="s">
        <v>21</v>
      </c>
      <c r="E130" s="190" t="s">
        <v>102</v>
      </c>
      <c r="F130" s="195">
        <v>0</v>
      </c>
      <c r="G130" s="15"/>
      <c r="H130" s="218">
        <v>279.36</v>
      </c>
      <c r="I130" s="220"/>
      <c r="J130" s="101">
        <v>20292480</v>
      </c>
      <c r="K130" s="95"/>
    </row>
    <row r="131" spans="1:11" ht="12.75" customHeight="1">
      <c r="A131" s="12"/>
      <c r="B131" s="11"/>
      <c r="C131" s="12"/>
      <c r="D131"/>
      <c r="E131" s="190" t="s">
        <v>106</v>
      </c>
      <c r="F131" s="195">
        <v>0</v>
      </c>
      <c r="G131" s="15"/>
      <c r="H131" s="218">
        <f>179.4-179.4</f>
        <v>0</v>
      </c>
      <c r="I131" s="220"/>
      <c r="J131" s="101"/>
      <c r="K131" s="95"/>
    </row>
    <row r="132" spans="1:11" ht="12.75" customHeight="1">
      <c r="A132" s="12"/>
      <c r="B132" s="11"/>
      <c r="C132" s="12"/>
      <c r="D132" t="s">
        <v>21</v>
      </c>
      <c r="E132" s="190" t="s">
        <v>109</v>
      </c>
      <c r="F132" s="195">
        <v>0</v>
      </c>
      <c r="G132" s="15"/>
      <c r="H132" s="236">
        <v>0</v>
      </c>
      <c r="I132" s="220"/>
      <c r="J132" s="101">
        <v>25668000</v>
      </c>
      <c r="K132" s="95"/>
    </row>
    <row r="133" spans="1:11" ht="12.75" customHeight="1">
      <c r="A133" s="12"/>
      <c r="B133" s="11"/>
      <c r="C133" s="12"/>
      <c r="D133" t="s">
        <v>110</v>
      </c>
      <c r="E133" s="190" t="s">
        <v>111</v>
      </c>
      <c r="F133" s="195">
        <v>0</v>
      </c>
      <c r="G133" s="15"/>
      <c r="H133" s="237">
        <v>0</v>
      </c>
      <c r="I133" s="220"/>
      <c r="J133" s="101"/>
      <c r="K133" s="95"/>
    </row>
    <row r="134" spans="1:11" ht="12.75" customHeight="1">
      <c r="A134" s="12"/>
      <c r="B134" s="11"/>
      <c r="C134" s="12"/>
      <c r="D134" s="12"/>
      <c r="E134" s="22"/>
      <c r="F134" s="131"/>
      <c r="G134" s="15"/>
      <c r="H134" s="238"/>
      <c r="I134" s="220"/>
      <c r="J134" s="101"/>
      <c r="K134" s="95"/>
    </row>
    <row r="135" spans="1:11" ht="12.75" customHeight="1">
      <c r="A135" s="12"/>
      <c r="B135" s="11"/>
      <c r="C135" s="12"/>
      <c r="D135" s="12"/>
      <c r="E135" s="56"/>
      <c r="F135" s="136"/>
      <c r="G135" s="15"/>
      <c r="H135" s="235"/>
      <c r="I135" s="220"/>
      <c r="J135" s="101"/>
      <c r="K135" s="95"/>
    </row>
    <row r="136" spans="1:11" ht="16.5" customHeight="1">
      <c r="A136" s="12"/>
      <c r="B136" s="11"/>
      <c r="C136" s="36" t="s">
        <v>13</v>
      </c>
      <c r="D136" s="12"/>
      <c r="E136" s="56"/>
      <c r="F136" s="189">
        <f>SUM(F137:F141)</f>
        <v>2781311.7699999996</v>
      </c>
      <c r="G136" s="15"/>
      <c r="H136" s="228">
        <f>SUM(H137:H141)</f>
        <v>2897945.24</v>
      </c>
      <c r="I136" s="220"/>
      <c r="J136" s="101">
        <v>0</v>
      </c>
      <c r="K136" s="95"/>
    </row>
    <row r="137" spans="1:11" ht="12.75" customHeight="1">
      <c r="A137" s="12"/>
      <c r="B137" s="11"/>
      <c r="C137" s="12"/>
      <c r="D137" s="196" t="s">
        <v>14</v>
      </c>
      <c r="E137" s="60"/>
      <c r="F137" s="197">
        <f>1672292.31+52350.16+175774.3+142026.86+30268.12</f>
        <v>2072711.75</v>
      </c>
      <c r="G137" s="15"/>
      <c r="H137" s="239">
        <v>2165964.05</v>
      </c>
      <c r="I137" s="220"/>
      <c r="J137" s="101">
        <v>840000</v>
      </c>
      <c r="K137" s="95"/>
    </row>
    <row r="138" spans="1:11" ht="12.75" customHeight="1">
      <c r="A138" s="12"/>
      <c r="B138" s="11"/>
      <c r="C138" s="12"/>
      <c r="D138" s="196" t="s">
        <v>15</v>
      </c>
      <c r="E138" s="60"/>
      <c r="F138" s="197">
        <f>399289.56+22554.65+15398.8+41834.23+33803.2+7979.52</f>
        <v>520859.96</v>
      </c>
      <c r="G138" s="15"/>
      <c r="H138" s="239">
        <v>542846.99</v>
      </c>
      <c r="I138" s="220"/>
      <c r="J138" s="141"/>
      <c r="K138" s="95"/>
    </row>
    <row r="139" spans="1:11" ht="15" customHeight="1">
      <c r="A139" s="12"/>
      <c r="B139" s="11"/>
      <c r="C139" s="17"/>
      <c r="D139" s="196" t="s">
        <v>16</v>
      </c>
      <c r="E139" s="60"/>
      <c r="F139" s="197">
        <v>181871.8</v>
      </c>
      <c r="G139" s="15"/>
      <c r="H139" s="239">
        <v>188177.45</v>
      </c>
      <c r="I139" s="220"/>
      <c r="J139" s="106">
        <v>4230576296</v>
      </c>
      <c r="K139" s="95"/>
    </row>
    <row r="140" spans="1:11" ht="12.75" customHeight="1">
      <c r="A140" s="12"/>
      <c r="B140" s="11"/>
      <c r="C140" s="12"/>
      <c r="D140" s="196" t="s">
        <v>17</v>
      </c>
      <c r="E140" s="60"/>
      <c r="F140" s="197">
        <v>0</v>
      </c>
      <c r="G140" s="15"/>
      <c r="H140" s="239">
        <v>0</v>
      </c>
      <c r="I140" s="220"/>
      <c r="J140" s="142"/>
      <c r="K140" s="95"/>
    </row>
    <row r="141" spans="1:11" ht="12.75" customHeight="1">
      <c r="A141" s="12"/>
      <c r="B141" s="11"/>
      <c r="D141" s="196" t="s">
        <v>104</v>
      </c>
      <c r="E141" s="60"/>
      <c r="F141" s="197">
        <v>5868.26</v>
      </c>
      <c r="G141" s="15"/>
      <c r="H141" s="240">
        <v>956.75</v>
      </c>
      <c r="I141" s="220"/>
      <c r="J141" s="107">
        <v>3171029617</v>
      </c>
      <c r="K141" s="95"/>
    </row>
    <row r="142" spans="1:11" ht="12.75" customHeight="1">
      <c r="A142" s="12"/>
      <c r="B142" s="11"/>
      <c r="D142" s="34"/>
      <c r="E142" s="60"/>
      <c r="F142" s="159"/>
      <c r="G142" s="15"/>
      <c r="H142" s="241"/>
      <c r="I142" s="220"/>
      <c r="J142" s="107">
        <v>747920893</v>
      </c>
      <c r="K142" s="95"/>
    </row>
    <row r="143" spans="1:11" ht="12.75" customHeight="1">
      <c r="A143" s="12"/>
      <c r="B143" s="11"/>
      <c r="D143" s="12"/>
      <c r="E143" s="56"/>
      <c r="F143" s="136"/>
      <c r="G143" s="15"/>
      <c r="H143" s="235"/>
      <c r="I143" s="220"/>
      <c r="J143" s="107">
        <v>191128342</v>
      </c>
      <c r="K143" s="95"/>
    </row>
    <row r="144" spans="1:11" ht="15" customHeight="1">
      <c r="A144" s="12"/>
      <c r="B144" s="11"/>
      <c r="C144" s="36" t="s">
        <v>18</v>
      </c>
      <c r="D144" s="12"/>
      <c r="E144" s="56"/>
      <c r="F144" s="189">
        <f>SUM(F145:F149)</f>
        <v>340248.13</v>
      </c>
      <c r="G144" s="15"/>
      <c r="H144" s="228">
        <f>SUM(H145:H149)</f>
        <v>330248.13</v>
      </c>
      <c r="I144" s="220"/>
      <c r="J144" s="107">
        <v>0</v>
      </c>
      <c r="K144" s="95"/>
    </row>
    <row r="145" spans="1:11" ht="12.75" customHeight="1">
      <c r="A145" s="12"/>
      <c r="B145" s="11"/>
      <c r="D145" s="196" t="s">
        <v>19</v>
      </c>
      <c r="E145" s="60"/>
      <c r="F145" s="197">
        <v>13934.82</v>
      </c>
      <c r="G145" s="15"/>
      <c r="H145" s="239">
        <v>3934.82</v>
      </c>
      <c r="I145" s="220"/>
      <c r="J145" s="108">
        <v>120497444</v>
      </c>
      <c r="K145" s="95"/>
    </row>
    <row r="146" spans="1:11" ht="12.75" customHeight="1">
      <c r="A146" s="12"/>
      <c r="B146" s="11"/>
      <c r="D146" s="196" t="s">
        <v>20</v>
      </c>
      <c r="E146" s="61"/>
      <c r="F146" s="197">
        <v>326313.31</v>
      </c>
      <c r="G146" s="15"/>
      <c r="H146" s="239">
        <v>326313.31</v>
      </c>
      <c r="I146" s="220"/>
      <c r="J146" s="107"/>
      <c r="K146" s="95"/>
    </row>
    <row r="147" spans="1:11" ht="15" customHeight="1">
      <c r="A147" s="12"/>
      <c r="B147" s="11"/>
      <c r="C147" s="17"/>
      <c r="D147" s="196" t="s">
        <v>22</v>
      </c>
      <c r="E147" s="60"/>
      <c r="F147" s="197">
        <v>0</v>
      </c>
      <c r="G147" s="15"/>
      <c r="H147" s="218">
        <v>0</v>
      </c>
      <c r="I147" s="220"/>
      <c r="J147" s="106">
        <v>102692356</v>
      </c>
      <c r="K147" s="95"/>
    </row>
    <row r="148" spans="1:11" ht="12.75" customHeight="1">
      <c r="A148" s="12"/>
      <c r="B148" s="11"/>
      <c r="C148" s="12"/>
      <c r="D148" s="196" t="s">
        <v>23</v>
      </c>
      <c r="E148" s="60"/>
      <c r="F148" s="210"/>
      <c r="G148" s="15"/>
      <c r="H148" s="242">
        <v>0</v>
      </c>
      <c r="I148" s="220"/>
      <c r="J148" s="142"/>
      <c r="K148" s="95"/>
    </row>
    <row r="149" spans="1:11" ht="12.75" customHeight="1">
      <c r="A149" s="12"/>
      <c r="B149" s="11"/>
      <c r="C149" s="12"/>
      <c r="D149" s="176"/>
      <c r="E149" s="177" t="s">
        <v>24</v>
      </c>
      <c r="F149" s="197">
        <v>0</v>
      </c>
      <c r="G149" s="15"/>
      <c r="H149" s="240">
        <v>0</v>
      </c>
      <c r="I149" s="220"/>
      <c r="J149" s="107">
        <v>17054628</v>
      </c>
      <c r="K149" s="95"/>
    </row>
    <row r="150" spans="1:11" ht="12.75" customHeight="1">
      <c r="A150" s="12"/>
      <c r="B150" s="11"/>
      <c r="D150" s="34"/>
      <c r="E150" s="61"/>
      <c r="F150" s="143"/>
      <c r="G150" s="15"/>
      <c r="H150" s="243"/>
      <c r="I150" s="220"/>
      <c r="J150" s="107">
        <v>79698780</v>
      </c>
      <c r="K150" s="95"/>
    </row>
    <row r="151" spans="1:11" ht="12.75" customHeight="1">
      <c r="A151" s="12"/>
      <c r="B151" s="11"/>
      <c r="C151" s="36" t="s">
        <v>95</v>
      </c>
      <c r="D151" s="12"/>
      <c r="E151" s="56"/>
      <c r="F151" s="143"/>
      <c r="G151" s="15"/>
      <c r="H151" s="243"/>
      <c r="I151" s="220"/>
      <c r="J151" s="107">
        <v>0</v>
      </c>
      <c r="K151" s="95"/>
    </row>
    <row r="152" spans="1:11" ht="15" customHeight="1">
      <c r="A152" s="12"/>
      <c r="B152" s="11"/>
      <c r="D152" s="34"/>
      <c r="E152" s="198" t="s">
        <v>96</v>
      </c>
      <c r="F152" s="180">
        <v>0</v>
      </c>
      <c r="G152" s="15"/>
      <c r="H152" s="215">
        <v>0</v>
      </c>
      <c r="I152" s="220"/>
      <c r="J152" s="107">
        <v>5938948</v>
      </c>
      <c r="K152" s="95"/>
    </row>
    <row r="153" spans="1:11" ht="12.75" customHeight="1">
      <c r="A153" s="12"/>
      <c r="B153" s="11"/>
      <c r="D153" s="34"/>
      <c r="E153" s="13"/>
      <c r="F153" s="143"/>
      <c r="G153" s="15"/>
      <c r="H153" s="244"/>
      <c r="I153" s="220"/>
      <c r="J153" s="108"/>
      <c r="K153" s="95"/>
    </row>
    <row r="154" spans="1:11" ht="12.75" customHeight="1">
      <c r="A154" s="12"/>
      <c r="B154" s="11"/>
      <c r="D154" s="12"/>
      <c r="E154" s="56"/>
      <c r="F154" s="130"/>
      <c r="G154" s="15"/>
      <c r="H154" s="245"/>
      <c r="I154" s="220"/>
      <c r="J154" s="141"/>
      <c r="K154" s="95"/>
    </row>
    <row r="155" spans="1:11" ht="14.25" customHeight="1">
      <c r="A155" s="12"/>
      <c r="B155" s="11"/>
      <c r="C155" s="36" t="s">
        <v>25</v>
      </c>
      <c r="D155" s="12"/>
      <c r="E155" s="56"/>
      <c r="F155" s="180">
        <v>0</v>
      </c>
      <c r="G155" s="15"/>
      <c r="H155" s="215">
        <v>0</v>
      </c>
      <c r="I155" s="220"/>
      <c r="J155" s="95"/>
      <c r="K155" s="95"/>
    </row>
    <row r="156" spans="1:11" ht="14.25" customHeight="1">
      <c r="A156" s="12"/>
      <c r="B156" s="11"/>
      <c r="C156" s="17"/>
      <c r="D156" s="12"/>
      <c r="F156" s="162"/>
      <c r="G156" s="15"/>
      <c r="H156" s="246"/>
      <c r="I156" s="220"/>
      <c r="J156" s="95"/>
      <c r="K156" s="95"/>
    </row>
    <row r="157" spans="1:11" ht="14.25" customHeight="1">
      <c r="A157" s="12"/>
      <c r="B157" s="11"/>
      <c r="C157" s="36" t="s">
        <v>26</v>
      </c>
      <c r="D157" s="12"/>
      <c r="F157" s="180">
        <v>0</v>
      </c>
      <c r="G157" s="15"/>
      <c r="H157" s="215">
        <v>0</v>
      </c>
      <c r="I157" s="220"/>
      <c r="J157" s="95"/>
      <c r="K157" s="95"/>
    </row>
    <row r="158" spans="1:11" ht="12.75" customHeight="1">
      <c r="A158" s="12"/>
      <c r="B158" s="11"/>
      <c r="C158" s="12"/>
      <c r="D158" s="12"/>
      <c r="F158" s="135"/>
      <c r="G158" s="15"/>
      <c r="H158" s="217"/>
      <c r="I158" s="220"/>
      <c r="J158" s="95"/>
      <c r="K158" s="95"/>
    </row>
    <row r="159" spans="1:11" ht="15" customHeight="1">
      <c r="A159" s="12"/>
      <c r="B159" s="11"/>
      <c r="C159" s="36" t="s">
        <v>27</v>
      </c>
      <c r="D159" s="12"/>
      <c r="F159" s="180">
        <f>SUM(F160:F172)</f>
        <v>129135.99</v>
      </c>
      <c r="G159" s="15"/>
      <c r="H159" s="215">
        <f>SUM(H160:H172)</f>
        <v>122035.43</v>
      </c>
      <c r="I159" s="220"/>
      <c r="J159" s="95"/>
      <c r="K159" s="95"/>
    </row>
    <row r="160" spans="1:11" ht="13.5" customHeight="1">
      <c r="A160" s="12"/>
      <c r="B160" s="11"/>
      <c r="C160" s="17"/>
      <c r="D160" t="s">
        <v>21</v>
      </c>
      <c r="E160" s="190" t="s">
        <v>91</v>
      </c>
      <c r="F160" s="195">
        <v>39520.66</v>
      </c>
      <c r="G160" s="15"/>
      <c r="H160" s="236">
        <v>39083.72</v>
      </c>
      <c r="I160" s="220"/>
      <c r="J160" s="109">
        <v>0</v>
      </c>
      <c r="K160" s="95"/>
    </row>
    <row r="161" spans="1:11" ht="12.75" customHeight="1">
      <c r="A161" s="12"/>
      <c r="B161" s="11"/>
      <c r="C161" s="12"/>
      <c r="D161" t="s">
        <v>21</v>
      </c>
      <c r="E161" s="190" t="s">
        <v>92</v>
      </c>
      <c r="F161" s="195">
        <v>20391.45</v>
      </c>
      <c r="G161" s="15"/>
      <c r="H161" s="236">
        <v>17124.53</v>
      </c>
      <c r="I161" s="220"/>
      <c r="J161" s="95"/>
      <c r="K161" s="95"/>
    </row>
    <row r="162" spans="1:11" ht="15" customHeight="1">
      <c r="A162" s="12"/>
      <c r="B162" s="11"/>
      <c r="C162" s="17"/>
      <c r="D162" t="s">
        <v>21</v>
      </c>
      <c r="E162" s="190" t="s">
        <v>124</v>
      </c>
      <c r="F162" s="195">
        <v>1702.34</v>
      </c>
      <c r="G162" s="15"/>
      <c r="H162" s="236">
        <v>1475.18</v>
      </c>
      <c r="I162" s="220"/>
      <c r="J162" s="95">
        <v>90628081</v>
      </c>
      <c r="K162" s="95"/>
    </row>
    <row r="163" spans="1:11" ht="12.75" customHeight="1">
      <c r="A163" s="12"/>
      <c r="B163" s="11"/>
      <c r="C163" s="12"/>
      <c r="D163" t="s">
        <v>21</v>
      </c>
      <c r="E163" s="190" t="s">
        <v>83</v>
      </c>
      <c r="F163" s="195">
        <v>0</v>
      </c>
      <c r="G163" s="15"/>
      <c r="H163" s="236">
        <v>2526.26</v>
      </c>
      <c r="I163" s="220"/>
      <c r="J163" s="95"/>
      <c r="K163" s="95"/>
    </row>
    <row r="164" spans="1:11" ht="12.75" customHeight="1">
      <c r="A164" s="12"/>
      <c r="B164" s="11"/>
      <c r="C164" s="12"/>
      <c r="D164" t="s">
        <v>21</v>
      </c>
      <c r="E164" s="190" t="s">
        <v>117</v>
      </c>
      <c r="F164" s="195">
        <v>3238.54</v>
      </c>
      <c r="G164" s="15"/>
      <c r="H164" s="236">
        <v>2662.98</v>
      </c>
      <c r="I164" s="220"/>
      <c r="J164" s="101">
        <v>37950450</v>
      </c>
      <c r="K164" s="95"/>
    </row>
    <row r="165" spans="1:11" ht="12.75" customHeight="1">
      <c r="A165" s="12"/>
      <c r="B165" s="11"/>
      <c r="C165" s="12"/>
      <c r="D165" t="s">
        <v>21</v>
      </c>
      <c r="E165" s="190" t="s">
        <v>84</v>
      </c>
      <c r="F165" s="195">
        <v>806.37</v>
      </c>
      <c r="G165" s="15"/>
      <c r="H165" s="236">
        <v>2462.99</v>
      </c>
      <c r="I165" s="220"/>
      <c r="J165" s="101"/>
      <c r="K165" s="95"/>
    </row>
    <row r="166" spans="1:11" ht="12.75" customHeight="1">
      <c r="A166" s="12"/>
      <c r="B166" s="11"/>
      <c r="C166" s="12"/>
      <c r="D166" t="s">
        <v>21</v>
      </c>
      <c r="E166" s="190" t="s">
        <v>103</v>
      </c>
      <c r="F166" s="195">
        <v>37391.53</v>
      </c>
      <c r="G166" s="15"/>
      <c r="H166" s="236">
        <f>13071.58+18200.32</f>
        <v>31271.9</v>
      </c>
      <c r="I166" s="220"/>
      <c r="J166" s="101"/>
      <c r="K166" s="95"/>
    </row>
    <row r="167" spans="1:11" ht="12.75" customHeight="1">
      <c r="A167" s="12"/>
      <c r="B167" s="11"/>
      <c r="C167" s="12"/>
      <c r="D167" t="s">
        <v>21</v>
      </c>
      <c r="E167" s="190" t="s">
        <v>90</v>
      </c>
      <c r="F167" s="195">
        <v>133.94</v>
      </c>
      <c r="G167" s="15"/>
      <c r="H167" s="236">
        <v>616.04</v>
      </c>
      <c r="I167" s="220"/>
      <c r="J167" s="101">
        <v>1037334</v>
      </c>
      <c r="K167" s="95"/>
    </row>
    <row r="168" spans="1:11" ht="12.75" customHeight="1">
      <c r="A168" s="12"/>
      <c r="B168" s="11"/>
      <c r="C168" s="12"/>
      <c r="D168" s="12" t="s">
        <v>21</v>
      </c>
      <c r="E168" s="190" t="s">
        <v>102</v>
      </c>
      <c r="F168" s="195">
        <v>649.62</v>
      </c>
      <c r="G168" s="15"/>
      <c r="H168" s="236">
        <v>686.67</v>
      </c>
      <c r="I168" s="220"/>
      <c r="J168" s="101">
        <v>376600</v>
      </c>
      <c r="K168" s="95"/>
    </row>
    <row r="169" spans="1:11" ht="12.75" customHeight="1">
      <c r="A169" s="12"/>
      <c r="B169" s="11"/>
      <c r="C169" s="12"/>
      <c r="D169" s="12" t="s">
        <v>21</v>
      </c>
      <c r="E169" s="190" t="s">
        <v>106</v>
      </c>
      <c r="F169" s="195">
        <v>0</v>
      </c>
      <c r="G169" s="15"/>
      <c r="H169" s="236">
        <f>18200.32-18200.32</f>
        <v>0</v>
      </c>
      <c r="I169" s="220"/>
      <c r="J169" s="101"/>
      <c r="K169" s="95"/>
    </row>
    <row r="170" spans="1:11" ht="12.75" customHeight="1">
      <c r="A170" s="12"/>
      <c r="B170" s="11"/>
      <c r="C170" s="12"/>
      <c r="D170" s="12" t="s">
        <v>21</v>
      </c>
      <c r="E170" s="190" t="s">
        <v>98</v>
      </c>
      <c r="F170" s="195">
        <v>0</v>
      </c>
      <c r="G170" s="15"/>
      <c r="H170" s="236">
        <v>0</v>
      </c>
      <c r="I170" s="220"/>
      <c r="J170" s="101">
        <v>5142046</v>
      </c>
      <c r="K170" s="95"/>
    </row>
    <row r="171" spans="1:11" ht="12.75" customHeight="1">
      <c r="A171" s="12"/>
      <c r="B171" s="11"/>
      <c r="C171" s="12"/>
      <c r="D171" t="s">
        <v>21</v>
      </c>
      <c r="E171" s="190" t="s">
        <v>112</v>
      </c>
      <c r="F171" s="195">
        <v>819.02</v>
      </c>
      <c r="G171" s="15"/>
      <c r="H171" s="236">
        <v>642.3</v>
      </c>
      <c r="I171" s="220"/>
      <c r="J171" s="101">
        <v>8957720</v>
      </c>
      <c r="K171" s="95"/>
    </row>
    <row r="172" spans="1:11" ht="12.75" customHeight="1">
      <c r="A172" s="12"/>
      <c r="B172" s="11"/>
      <c r="C172" s="12"/>
      <c r="D172" s="12" t="s">
        <v>21</v>
      </c>
      <c r="E172" s="190" t="s">
        <v>89</v>
      </c>
      <c r="F172" s="195">
        <v>24482.52</v>
      </c>
      <c r="G172" s="15"/>
      <c r="H172" s="236">
        <v>23482.86</v>
      </c>
      <c r="I172" s="220"/>
      <c r="J172" s="101"/>
      <c r="K172" s="95"/>
    </row>
    <row r="173" spans="1:11" ht="12.75" customHeight="1">
      <c r="A173" s="12"/>
      <c r="B173" s="11"/>
      <c r="C173" s="12"/>
      <c r="D173" s="12"/>
      <c r="F173" s="147"/>
      <c r="G173" s="15"/>
      <c r="H173" s="247"/>
      <c r="I173" s="220"/>
      <c r="J173" s="101"/>
      <c r="K173" s="95"/>
    </row>
    <row r="174" spans="1:11" ht="12.75" customHeight="1">
      <c r="A174" s="12"/>
      <c r="B174" s="11"/>
      <c r="C174" s="12"/>
      <c r="D174" s="17"/>
      <c r="E174" s="55"/>
      <c r="F174" s="18" t="s">
        <v>0</v>
      </c>
      <c r="G174" s="154"/>
      <c r="H174" s="248"/>
      <c r="I174" s="220"/>
      <c r="J174" s="101"/>
      <c r="K174" s="95"/>
    </row>
    <row r="175" spans="1:11" ht="15.75" customHeight="1">
      <c r="A175" s="50"/>
      <c r="B175" s="173" t="s">
        <v>28</v>
      </c>
      <c r="C175" s="36"/>
      <c r="D175" s="17"/>
      <c r="E175" s="55"/>
      <c r="F175" s="144"/>
      <c r="G175" s="179">
        <f>G19-G89</f>
        <v>-119637.20999999903</v>
      </c>
      <c r="H175" s="249"/>
      <c r="I175" s="213">
        <f>I19-I89</f>
        <v>-129035.25999999791</v>
      </c>
      <c r="J175" s="95" t="s">
        <v>0</v>
      </c>
      <c r="K175" s="91">
        <v>-1058618180</v>
      </c>
    </row>
    <row r="176" spans="1:11" ht="12.75" customHeight="1">
      <c r="A176" s="12"/>
      <c r="B176" s="19" t="s">
        <v>29</v>
      </c>
      <c r="C176" s="12"/>
      <c r="D176" s="12"/>
      <c r="E176" s="56"/>
      <c r="F176" s="162"/>
      <c r="G176" s="15" t="s">
        <v>0</v>
      </c>
      <c r="H176" s="232"/>
      <c r="I176" s="220" t="s">
        <v>0</v>
      </c>
      <c r="J176" s="95">
        <v>0</v>
      </c>
      <c r="K176" s="95" t="s">
        <v>0</v>
      </c>
    </row>
    <row r="177" spans="1:11" ht="12.75" customHeight="1">
      <c r="A177" s="12"/>
      <c r="B177" s="19"/>
      <c r="C177" s="12"/>
      <c r="D177" s="12"/>
      <c r="E177" s="56"/>
      <c r="F177" s="162"/>
      <c r="G177" s="15"/>
      <c r="H177" s="246"/>
      <c r="I177" s="220"/>
      <c r="J177" s="95"/>
      <c r="K177" s="95"/>
    </row>
    <row r="178" spans="1:11" ht="15.75" customHeight="1">
      <c r="A178" s="12"/>
      <c r="B178" s="153" t="s">
        <v>30</v>
      </c>
      <c r="C178" s="12"/>
      <c r="D178" s="12"/>
      <c r="E178" s="56"/>
      <c r="F178" s="162"/>
      <c r="G178" s="194">
        <f>F179+F183+F204</f>
        <v>191869.21000000002</v>
      </c>
      <c r="H178" s="246"/>
      <c r="I178" s="250">
        <f>H179+H183+H204</f>
        <v>206065.75</v>
      </c>
      <c r="J178" s="95"/>
      <c r="K178" s="95"/>
    </row>
    <row r="179" spans="1:11" ht="15" customHeight="1">
      <c r="A179" s="12"/>
      <c r="B179" s="16"/>
      <c r="C179" s="193" t="s">
        <v>31</v>
      </c>
      <c r="D179" s="12"/>
      <c r="E179" s="56"/>
      <c r="F179" s="180">
        <f>SUM(F180:F182)</f>
        <v>220000.51</v>
      </c>
      <c r="G179" s="15"/>
      <c r="H179" s="215">
        <f>SUM(H180:H182)</f>
        <v>241094</v>
      </c>
      <c r="I179" s="220"/>
      <c r="J179" s="95"/>
      <c r="K179" s="95"/>
    </row>
    <row r="180" spans="1:11" ht="12.75" customHeight="1">
      <c r="A180" s="12"/>
      <c r="B180" s="11"/>
      <c r="C180" s="175"/>
      <c r="E180" s="13" t="s">
        <v>32</v>
      </c>
      <c r="F180" s="195">
        <v>220000.51</v>
      </c>
      <c r="G180" s="15"/>
      <c r="H180" s="218">
        <v>241094</v>
      </c>
      <c r="I180" s="220"/>
      <c r="J180" s="95"/>
      <c r="K180" s="95"/>
    </row>
    <row r="181" spans="1:13" s="3" customFormat="1" ht="15.75" customHeight="1">
      <c r="A181" s="17"/>
      <c r="B181" s="16"/>
      <c r="C181" s="178"/>
      <c r="D181" s="9"/>
      <c r="E181" s="13" t="s">
        <v>33</v>
      </c>
      <c r="F181" s="195">
        <v>0</v>
      </c>
      <c r="G181" s="15"/>
      <c r="H181" s="218">
        <v>0</v>
      </c>
      <c r="I181" s="233"/>
      <c r="J181" s="102">
        <v>0</v>
      </c>
      <c r="K181" s="103">
        <v>47865644</v>
      </c>
      <c r="M181" s="83"/>
    </row>
    <row r="182" spans="1:13" s="3" customFormat="1" ht="12.75" customHeight="1">
      <c r="A182" s="17"/>
      <c r="B182" s="16"/>
      <c r="C182" s="178"/>
      <c r="D182" s="9"/>
      <c r="E182" s="13" t="s">
        <v>34</v>
      </c>
      <c r="F182" s="195">
        <v>0</v>
      </c>
      <c r="G182" s="15"/>
      <c r="H182" s="218">
        <v>0</v>
      </c>
      <c r="I182" s="214"/>
      <c r="J182" s="145"/>
      <c r="K182" s="103"/>
      <c r="M182" s="83"/>
    </row>
    <row r="183" spans="1:11" ht="16.5" customHeight="1">
      <c r="A183" s="12"/>
      <c r="B183" s="11"/>
      <c r="C183" s="193" t="s">
        <v>35</v>
      </c>
      <c r="D183" s="12"/>
      <c r="E183" s="56"/>
      <c r="F183" s="189">
        <f>F184+F189+F191+F198</f>
        <v>14916.48</v>
      </c>
      <c r="G183" s="15"/>
      <c r="H183" s="228">
        <f>H184+H189+H191+H198</f>
        <v>12818.21</v>
      </c>
      <c r="I183" s="220"/>
      <c r="J183" s="107">
        <v>0</v>
      </c>
      <c r="K183" s="95"/>
    </row>
    <row r="184" spans="1:11" ht="12.75" customHeight="1">
      <c r="A184" s="12"/>
      <c r="B184" s="11"/>
      <c r="C184" s="174"/>
      <c r="D184" s="23" t="s">
        <v>36</v>
      </c>
      <c r="E184" s="57"/>
      <c r="F184" s="159">
        <v>0</v>
      </c>
      <c r="G184" s="15"/>
      <c r="H184" s="251">
        <v>0</v>
      </c>
      <c r="I184" s="220"/>
      <c r="J184" s="108">
        <v>0</v>
      </c>
      <c r="K184" s="95"/>
    </row>
    <row r="185" spans="1:11" ht="12.75" customHeight="1">
      <c r="A185" s="12"/>
      <c r="B185" s="11"/>
      <c r="C185" s="174"/>
      <c r="D185" s="23"/>
      <c r="E185" s="13" t="s">
        <v>32</v>
      </c>
      <c r="F185" s="158"/>
      <c r="G185" s="15"/>
      <c r="H185" s="251">
        <v>0</v>
      </c>
      <c r="I185" s="220"/>
      <c r="J185" s="107"/>
      <c r="K185" s="95"/>
    </row>
    <row r="186" spans="1:11" ht="15.75" customHeight="1">
      <c r="A186" s="12"/>
      <c r="B186" s="11"/>
      <c r="C186" s="175"/>
      <c r="D186" s="20"/>
      <c r="E186" s="13" t="s">
        <v>33</v>
      </c>
      <c r="F186" s="131">
        <v>0</v>
      </c>
      <c r="G186" s="15"/>
      <c r="H186" s="251">
        <v>0</v>
      </c>
      <c r="I186" s="220"/>
      <c r="J186" s="106">
        <v>47891039</v>
      </c>
      <c r="K186" s="95"/>
    </row>
    <row r="187" spans="1:11" ht="12.75" customHeight="1">
      <c r="A187" s="12"/>
      <c r="B187" s="11"/>
      <c r="C187" s="175"/>
      <c r="D187" s="20"/>
      <c r="E187" s="13" t="s">
        <v>34</v>
      </c>
      <c r="F187" s="131">
        <v>0</v>
      </c>
      <c r="G187" s="15"/>
      <c r="H187" s="251">
        <v>0</v>
      </c>
      <c r="I187" s="220"/>
      <c r="J187" s="142"/>
      <c r="K187" s="95"/>
    </row>
    <row r="188" spans="1:11" ht="12.75" customHeight="1">
      <c r="A188" s="12"/>
      <c r="B188" s="11"/>
      <c r="C188" s="174"/>
      <c r="D188" s="23" t="s">
        <v>37</v>
      </c>
      <c r="E188" s="57"/>
      <c r="F188" s="53" t="s">
        <v>0</v>
      </c>
      <c r="G188" s="15"/>
      <c r="H188" s="252"/>
      <c r="I188" s="220"/>
      <c r="J188" s="111">
        <v>0</v>
      </c>
      <c r="K188" s="95"/>
    </row>
    <row r="189" spans="1:11" ht="12.75" customHeight="1">
      <c r="A189" s="12"/>
      <c r="B189" s="11"/>
      <c r="C189" s="174"/>
      <c r="D189" s="20"/>
      <c r="E189" s="58" t="s">
        <v>38</v>
      </c>
      <c r="F189" s="134">
        <v>0</v>
      </c>
      <c r="G189" s="15"/>
      <c r="H189" s="253">
        <v>0</v>
      </c>
      <c r="I189" s="220"/>
      <c r="J189" s="107" t="s">
        <v>0</v>
      </c>
      <c r="K189" s="95"/>
    </row>
    <row r="190" spans="1:11" ht="12.75" customHeight="1">
      <c r="A190" s="12"/>
      <c r="B190" s="11"/>
      <c r="C190" s="174"/>
      <c r="D190" s="23" t="s">
        <v>39</v>
      </c>
      <c r="E190" s="57"/>
      <c r="F190" s="53" t="s">
        <v>0</v>
      </c>
      <c r="G190" s="15"/>
      <c r="H190" s="252" t="s">
        <v>0</v>
      </c>
      <c r="I190" s="220"/>
      <c r="J190" s="107"/>
      <c r="K190" s="95"/>
    </row>
    <row r="191" spans="1:11" ht="12.75" customHeight="1">
      <c r="A191" s="12"/>
      <c r="B191" s="11"/>
      <c r="C191" s="174"/>
      <c r="D191" s="23"/>
      <c r="E191" s="57" t="s">
        <v>40</v>
      </c>
      <c r="F191" s="134">
        <v>0</v>
      </c>
      <c r="G191" s="15"/>
      <c r="H191" s="253">
        <v>0</v>
      </c>
      <c r="I191" s="220"/>
      <c r="J191" s="108" t="s">
        <v>0</v>
      </c>
      <c r="K191" s="95"/>
    </row>
    <row r="192" spans="1:11" ht="12.75" customHeight="1">
      <c r="A192" s="12"/>
      <c r="B192" s="11"/>
      <c r="C192" s="174"/>
      <c r="D192" s="23" t="s">
        <v>41</v>
      </c>
      <c r="E192" s="57"/>
      <c r="F192" s="53" t="s">
        <v>0</v>
      </c>
      <c r="G192" s="15"/>
      <c r="H192" s="252"/>
      <c r="I192" s="220"/>
      <c r="J192" s="110"/>
      <c r="K192" s="95"/>
    </row>
    <row r="193" spans="1:11" ht="12.75" customHeight="1">
      <c r="A193" s="12"/>
      <c r="B193" s="11"/>
      <c r="C193" s="174"/>
      <c r="D193" s="20"/>
      <c r="E193" s="58" t="s">
        <v>42</v>
      </c>
      <c r="F193" s="54" t="s">
        <v>0</v>
      </c>
      <c r="G193" s="15"/>
      <c r="H193" s="254"/>
      <c r="I193" s="220"/>
      <c r="J193" s="112" t="s">
        <v>0</v>
      </c>
      <c r="K193" s="95"/>
    </row>
    <row r="194" spans="1:11" ht="12.75" customHeight="1">
      <c r="A194" s="12"/>
      <c r="B194" s="11"/>
      <c r="C194" s="174"/>
      <c r="D194" s="20"/>
      <c r="E194" s="57" t="s">
        <v>43</v>
      </c>
      <c r="F194" s="132">
        <v>0</v>
      </c>
      <c r="G194" s="15"/>
      <c r="H194" s="255">
        <v>0</v>
      </c>
      <c r="I194" s="220"/>
      <c r="J194" s="110" t="s">
        <v>0</v>
      </c>
      <c r="K194" s="95"/>
    </row>
    <row r="195" spans="1:11" ht="12.75" customHeight="1">
      <c r="A195" s="12"/>
      <c r="B195" s="11"/>
      <c r="C195" s="174"/>
      <c r="D195" s="20"/>
      <c r="E195" s="13" t="s">
        <v>32</v>
      </c>
      <c r="F195" s="132">
        <v>0</v>
      </c>
      <c r="G195" s="15"/>
      <c r="H195" s="255">
        <v>0</v>
      </c>
      <c r="I195" s="220"/>
      <c r="J195" s="112"/>
      <c r="K195" s="95"/>
    </row>
    <row r="196" spans="1:11" ht="12.75" customHeight="1">
      <c r="A196" s="12"/>
      <c r="B196" s="11"/>
      <c r="C196" s="174"/>
      <c r="D196" s="20"/>
      <c r="E196" s="13" t="s">
        <v>33</v>
      </c>
      <c r="F196" s="132">
        <v>0</v>
      </c>
      <c r="G196" s="15"/>
      <c r="H196" s="255">
        <v>0</v>
      </c>
      <c r="I196" s="220"/>
      <c r="J196" s="110"/>
      <c r="K196" s="95"/>
    </row>
    <row r="197" spans="1:11" ht="12.75" customHeight="1">
      <c r="A197" s="12"/>
      <c r="B197" s="11"/>
      <c r="C197" s="174"/>
      <c r="D197" s="20"/>
      <c r="E197" s="13" t="s">
        <v>71</v>
      </c>
      <c r="F197" s="132">
        <v>0</v>
      </c>
      <c r="G197" s="15"/>
      <c r="H197" s="255">
        <v>0</v>
      </c>
      <c r="I197" s="220"/>
      <c r="J197" s="111"/>
      <c r="K197" s="95"/>
    </row>
    <row r="198" spans="1:11" ht="12.75" customHeight="1">
      <c r="A198" s="12"/>
      <c r="B198" s="11"/>
      <c r="C198" s="174"/>
      <c r="D198" s="20"/>
      <c r="E198" s="13" t="s">
        <v>34</v>
      </c>
      <c r="F198" s="170">
        <f>SUM(F199:F201)</f>
        <v>14916.48</v>
      </c>
      <c r="G198" s="63"/>
      <c r="H198" s="256">
        <f>SUM(H199:H201)</f>
        <v>12818.21</v>
      </c>
      <c r="I198" s="220"/>
      <c r="J198" s="113"/>
      <c r="K198" s="95"/>
    </row>
    <row r="199" spans="1:11" ht="12.75" customHeight="1">
      <c r="A199" s="12"/>
      <c r="B199" s="11"/>
      <c r="C199" s="174"/>
      <c r="D199" s="20"/>
      <c r="E199" s="62" t="s">
        <v>44</v>
      </c>
      <c r="F199" s="169">
        <v>14916.48</v>
      </c>
      <c r="G199" s="35"/>
      <c r="H199" s="257">
        <v>12818.21</v>
      </c>
      <c r="I199" s="220"/>
      <c r="J199" s="113"/>
      <c r="K199" s="95"/>
    </row>
    <row r="200" spans="1:11" ht="12.75" customHeight="1">
      <c r="A200" s="12"/>
      <c r="B200" s="11"/>
      <c r="C200" s="174"/>
      <c r="D200" s="20"/>
      <c r="E200" s="62" t="s">
        <v>45</v>
      </c>
      <c r="F200" s="133">
        <v>0</v>
      </c>
      <c r="G200" s="35"/>
      <c r="H200" s="230">
        <v>0</v>
      </c>
      <c r="I200" s="220"/>
      <c r="J200" s="113"/>
      <c r="K200" s="95"/>
    </row>
    <row r="201" spans="1:11" ht="12.75" customHeight="1">
      <c r="A201" s="12"/>
      <c r="B201" s="11"/>
      <c r="C201" s="174"/>
      <c r="D201" s="20"/>
      <c r="E201" s="62" t="s">
        <v>105</v>
      </c>
      <c r="F201" s="133">
        <v>0</v>
      </c>
      <c r="G201" s="35"/>
      <c r="H201" s="230">
        <v>0</v>
      </c>
      <c r="I201" s="220"/>
      <c r="J201" s="113"/>
      <c r="K201" s="95"/>
    </row>
    <row r="202" spans="1:11" ht="12.75" customHeight="1">
      <c r="A202" s="12"/>
      <c r="B202" s="11"/>
      <c r="C202" s="193" t="s">
        <v>46</v>
      </c>
      <c r="D202" s="12"/>
      <c r="E202" s="13"/>
      <c r="F202" s="15" t="s">
        <v>0</v>
      </c>
      <c r="G202" s="15"/>
      <c r="H202" s="220"/>
      <c r="I202" s="220"/>
      <c r="J202" s="113">
        <f>SUM(J203:J205)</f>
        <v>47891039</v>
      </c>
      <c r="K202" s="95"/>
    </row>
    <row r="203" spans="1:11" ht="12.75" customHeight="1">
      <c r="A203" s="12"/>
      <c r="B203" s="11"/>
      <c r="C203" s="174"/>
      <c r="D203" s="12"/>
      <c r="E203" s="199" t="s">
        <v>47</v>
      </c>
      <c r="F203" s="15" t="s">
        <v>0</v>
      </c>
      <c r="G203" s="15"/>
      <c r="H203" s="220"/>
      <c r="I203" s="231"/>
      <c r="J203" s="114">
        <v>47891039</v>
      </c>
      <c r="K203" s="101"/>
    </row>
    <row r="204" spans="1:11" ht="15.75" customHeight="1">
      <c r="A204" s="12"/>
      <c r="B204" s="11"/>
      <c r="C204" s="174"/>
      <c r="D204" s="12"/>
      <c r="E204" s="199" t="s">
        <v>72</v>
      </c>
      <c r="F204" s="189">
        <f>F205+F206+F207+F208</f>
        <v>-43047.78</v>
      </c>
      <c r="G204" s="15" t="s">
        <v>0</v>
      </c>
      <c r="H204" s="228">
        <f>H208</f>
        <v>-47846.46</v>
      </c>
      <c r="I204" s="231"/>
      <c r="J204" s="114">
        <v>0</v>
      </c>
      <c r="K204" s="101"/>
    </row>
    <row r="205" spans="1:11" ht="12.75" customHeight="1">
      <c r="A205" s="12"/>
      <c r="B205" s="11"/>
      <c r="C205" s="174"/>
      <c r="D205" s="12"/>
      <c r="E205" s="13" t="s">
        <v>32</v>
      </c>
      <c r="F205" s="148">
        <v>0</v>
      </c>
      <c r="G205" s="15"/>
      <c r="H205" s="230">
        <v>0</v>
      </c>
      <c r="I205" s="231" t="s">
        <v>0</v>
      </c>
      <c r="J205" s="115">
        <v>0</v>
      </c>
      <c r="K205" s="101" t="s">
        <v>0</v>
      </c>
    </row>
    <row r="206" spans="1:11" ht="12.75" customHeight="1">
      <c r="A206" s="12"/>
      <c r="B206" s="11"/>
      <c r="C206" s="175"/>
      <c r="D206" s="12"/>
      <c r="E206" s="13" t="s">
        <v>33</v>
      </c>
      <c r="F206" s="148">
        <v>0</v>
      </c>
      <c r="G206" s="15"/>
      <c r="H206" s="230">
        <v>0</v>
      </c>
      <c r="I206" s="220"/>
      <c r="J206" s="95">
        <v>0</v>
      </c>
      <c r="K206" s="95"/>
    </row>
    <row r="207" spans="1:11" ht="12.75" customHeight="1">
      <c r="A207" s="12"/>
      <c r="B207" s="11"/>
      <c r="C207" s="175"/>
      <c r="D207" s="12"/>
      <c r="E207" s="13" t="s">
        <v>71</v>
      </c>
      <c r="F207" s="148">
        <v>0</v>
      </c>
      <c r="G207" s="15"/>
      <c r="H207" s="230">
        <v>0</v>
      </c>
      <c r="I207" s="220"/>
      <c r="J207" s="95">
        <v>0</v>
      </c>
      <c r="K207" s="95"/>
    </row>
    <row r="208" spans="1:11" ht="15" customHeight="1">
      <c r="A208" s="12"/>
      <c r="B208" s="11"/>
      <c r="C208" s="175"/>
      <c r="D208" s="12"/>
      <c r="E208" s="13" t="s">
        <v>34</v>
      </c>
      <c r="F208" s="148">
        <f>SUM(F209:F211)</f>
        <v>-43047.78</v>
      </c>
      <c r="G208" s="15"/>
      <c r="H208" s="258">
        <f>SUM(H209:H211)</f>
        <v>-47846.46</v>
      </c>
      <c r="I208" s="220"/>
      <c r="J208" s="100">
        <v>25395</v>
      </c>
      <c r="K208" s="95"/>
    </row>
    <row r="209" spans="1:11" ht="12.75" customHeight="1">
      <c r="A209" s="12"/>
      <c r="B209" s="11"/>
      <c r="C209" s="175"/>
      <c r="D209" s="12"/>
      <c r="E209" s="62" t="s">
        <v>48</v>
      </c>
      <c r="F209" s="149">
        <v>-43047.78</v>
      </c>
      <c r="G209" s="35"/>
      <c r="H209" s="230">
        <v>-46244.87</v>
      </c>
      <c r="I209" s="220"/>
      <c r="J209" s="113">
        <v>0</v>
      </c>
      <c r="K209" s="95"/>
    </row>
    <row r="210" spans="1:11" ht="12.75" customHeight="1">
      <c r="A210" s="12"/>
      <c r="B210" s="11"/>
      <c r="C210" s="175"/>
      <c r="D210" s="12"/>
      <c r="E210" s="62" t="s">
        <v>49</v>
      </c>
      <c r="F210" s="149">
        <v>0</v>
      </c>
      <c r="G210" s="35"/>
      <c r="H210" s="259">
        <v>-1</v>
      </c>
      <c r="I210" s="220"/>
      <c r="J210" s="113">
        <v>0</v>
      </c>
      <c r="K210" s="95"/>
    </row>
    <row r="211" spans="1:11" ht="12.75" customHeight="1">
      <c r="A211" s="12"/>
      <c r="B211" s="11"/>
      <c r="C211" s="175"/>
      <c r="D211" s="12"/>
      <c r="E211" s="62" t="s">
        <v>50</v>
      </c>
      <c r="F211" s="149">
        <v>0</v>
      </c>
      <c r="G211" s="35"/>
      <c r="H211" s="260">
        <v>-1600.59</v>
      </c>
      <c r="I211" s="220"/>
      <c r="J211" s="113">
        <v>0</v>
      </c>
      <c r="K211" s="95"/>
    </row>
    <row r="212" spans="1:11" ht="12.75" customHeight="1">
      <c r="A212" s="12"/>
      <c r="B212" s="11"/>
      <c r="C212" s="175"/>
      <c r="D212" s="12"/>
      <c r="E212" s="13"/>
      <c r="F212" s="163" t="s">
        <v>0</v>
      </c>
      <c r="G212" s="15"/>
      <c r="H212" s="261"/>
      <c r="I212" s="220"/>
      <c r="J212" s="113">
        <f>SUM(J213:J217)</f>
        <v>25395</v>
      </c>
      <c r="K212" s="95"/>
    </row>
    <row r="213" spans="1:11" ht="12.75" customHeight="1" thickBot="1">
      <c r="A213" s="12"/>
      <c r="B213" s="11"/>
      <c r="C213" s="193" t="s">
        <v>101</v>
      </c>
      <c r="D213" s="24"/>
      <c r="E213" s="55"/>
      <c r="F213" s="200">
        <v>0</v>
      </c>
      <c r="G213" s="129"/>
      <c r="H213" s="262">
        <v>0</v>
      </c>
      <c r="I213" s="231"/>
      <c r="J213" s="116">
        <v>0</v>
      </c>
      <c r="K213" s="101"/>
    </row>
    <row r="214" spans="1:11" ht="12.75" customHeight="1" thickTop="1">
      <c r="A214" s="12"/>
      <c r="B214" s="11"/>
      <c r="C214" s="12"/>
      <c r="D214" s="24"/>
      <c r="E214" s="55"/>
      <c r="F214" s="144"/>
      <c r="G214" s="129"/>
      <c r="H214" s="249"/>
      <c r="I214" s="231"/>
      <c r="J214" s="116"/>
      <c r="K214" s="101"/>
    </row>
    <row r="215" spans="1:11" ht="15.75" customHeight="1">
      <c r="A215" s="12"/>
      <c r="B215" s="201" t="s">
        <v>51</v>
      </c>
      <c r="C215" s="12"/>
      <c r="E215" s="56"/>
      <c r="F215" s="164"/>
      <c r="G215" s="194">
        <f>F216+F222</f>
        <v>0</v>
      </c>
      <c r="H215" s="263"/>
      <c r="I215" s="250">
        <f>H216+H222</f>
        <v>0</v>
      </c>
      <c r="J215" s="116">
        <v>0</v>
      </c>
      <c r="K215" s="101">
        <v>0</v>
      </c>
    </row>
    <row r="216" spans="1:11" ht="12.75" customHeight="1">
      <c r="A216" s="12"/>
      <c r="B216" s="25"/>
      <c r="C216" s="190" t="s">
        <v>52</v>
      </c>
      <c r="E216" s="56"/>
      <c r="F216" s="202">
        <f>F217+F219+F221</f>
        <v>0</v>
      </c>
      <c r="G216" s="15"/>
      <c r="H216" s="264">
        <f>H217+H219+H221</f>
        <v>0</v>
      </c>
      <c r="I216" s="231"/>
      <c r="J216" s="116"/>
      <c r="K216" s="101"/>
    </row>
    <row r="217" spans="1:11" ht="12.75" customHeight="1" thickBot="1">
      <c r="A217" s="12"/>
      <c r="B217" s="11"/>
      <c r="C217" s="12"/>
      <c r="D217" s="20" t="s">
        <v>53</v>
      </c>
      <c r="E217" s="57"/>
      <c r="F217" s="203"/>
      <c r="G217" s="15"/>
      <c r="H217" s="265"/>
      <c r="I217" s="231"/>
      <c r="J217" s="117">
        <v>25395</v>
      </c>
      <c r="K217" s="101"/>
    </row>
    <row r="218" spans="1:11" ht="12.75" customHeight="1" thickTop="1">
      <c r="A218" s="12"/>
      <c r="B218" s="11"/>
      <c r="C218" s="12"/>
      <c r="D218" s="20" t="s">
        <v>54</v>
      </c>
      <c r="E218" s="57"/>
      <c r="F218" s="203" t="s">
        <v>0</v>
      </c>
      <c r="G218" s="15"/>
      <c r="H218" s="266"/>
      <c r="I218" s="220"/>
      <c r="J218" s="118"/>
      <c r="K218" s="95"/>
    </row>
    <row r="219" spans="1:13" s="3" customFormat="1" ht="12.75" customHeight="1">
      <c r="A219" s="24"/>
      <c r="B219" s="25"/>
      <c r="C219" s="24"/>
      <c r="D219" s="20" t="s">
        <v>0</v>
      </c>
      <c r="E219" s="57" t="s">
        <v>55</v>
      </c>
      <c r="F219" s="203"/>
      <c r="G219" s="15"/>
      <c r="H219" s="265"/>
      <c r="I219" s="235"/>
      <c r="J219" s="102" t="s">
        <v>0</v>
      </c>
      <c r="K219" s="103"/>
      <c r="M219" s="83"/>
    </row>
    <row r="220" spans="2:11" ht="12.75" customHeight="1">
      <c r="B220" s="38"/>
      <c r="D220" s="20" t="s">
        <v>56</v>
      </c>
      <c r="E220" s="57"/>
      <c r="F220" s="203" t="s">
        <v>0</v>
      </c>
      <c r="G220" s="15"/>
      <c r="H220" s="266"/>
      <c r="I220" s="220"/>
      <c r="J220" s="106"/>
      <c r="K220" s="95"/>
    </row>
    <row r="221" spans="2:11" ht="12.75" customHeight="1">
      <c r="B221" s="38"/>
      <c r="D221" s="20"/>
      <c r="E221" s="57" t="s">
        <v>40</v>
      </c>
      <c r="F221" s="204"/>
      <c r="G221" s="15"/>
      <c r="H221" s="265"/>
      <c r="I221" s="220"/>
      <c r="J221" s="107">
        <v>0</v>
      </c>
      <c r="K221" s="95"/>
    </row>
    <row r="222" spans="2:11" ht="12.75" customHeight="1">
      <c r="B222" s="38"/>
      <c r="C222" s="190" t="s">
        <v>57</v>
      </c>
      <c r="E222" s="56"/>
      <c r="F222" s="185">
        <f>F223+F225+F227</f>
        <v>0</v>
      </c>
      <c r="G222" s="15"/>
      <c r="H222" s="225">
        <v>0</v>
      </c>
      <c r="I222" s="220"/>
      <c r="J222" s="107"/>
      <c r="K222" s="95"/>
    </row>
    <row r="223" spans="2:11" ht="12.75" customHeight="1">
      <c r="B223" s="38"/>
      <c r="D223" s="20" t="s">
        <v>53</v>
      </c>
      <c r="E223" s="57"/>
      <c r="F223" s="205"/>
      <c r="G223" s="15"/>
      <c r="H223" s="265"/>
      <c r="I223" s="220"/>
      <c r="J223" s="107">
        <v>0</v>
      </c>
      <c r="K223" s="95"/>
    </row>
    <row r="224" spans="2:11" ht="12.75" customHeight="1">
      <c r="B224" s="38"/>
      <c r="D224" s="20" t="s">
        <v>58</v>
      </c>
      <c r="E224" s="57"/>
      <c r="F224" s="35" t="s">
        <v>0</v>
      </c>
      <c r="G224" s="15"/>
      <c r="H224" s="265"/>
      <c r="I224" s="220"/>
      <c r="J224" s="107"/>
      <c r="K224" s="95"/>
    </row>
    <row r="225" spans="2:11" ht="12.75" customHeight="1">
      <c r="B225" s="38"/>
      <c r="D225" s="20" t="s">
        <v>0</v>
      </c>
      <c r="E225" s="57" t="s">
        <v>55</v>
      </c>
      <c r="F225" s="35"/>
      <c r="G225" s="15"/>
      <c r="H225" s="231" t="s">
        <v>0</v>
      </c>
      <c r="I225" s="220"/>
      <c r="J225" s="108">
        <v>0</v>
      </c>
      <c r="K225" s="95"/>
    </row>
    <row r="226" spans="2:11" ht="12.75" customHeight="1">
      <c r="B226" s="38"/>
      <c r="D226" s="20" t="s">
        <v>56</v>
      </c>
      <c r="E226" s="57"/>
      <c r="F226" s="35" t="s">
        <v>0</v>
      </c>
      <c r="G226" s="15"/>
      <c r="H226" s="231" t="s">
        <v>0</v>
      </c>
      <c r="I226" s="220"/>
      <c r="J226" s="100"/>
      <c r="K226" s="95"/>
    </row>
    <row r="227" spans="2:11" ht="12.75" customHeight="1" thickBot="1">
      <c r="B227" s="38"/>
      <c r="D227" s="20"/>
      <c r="E227" s="57" t="s">
        <v>40</v>
      </c>
      <c r="F227" s="42"/>
      <c r="G227" s="15"/>
      <c r="H227" s="265"/>
      <c r="I227" s="220"/>
      <c r="J227" s="101">
        <v>0</v>
      </c>
      <c r="K227" s="95"/>
    </row>
    <row r="228" spans="2:11" ht="12.75" customHeight="1" thickTop="1">
      <c r="B228" s="38"/>
      <c r="E228" s="56"/>
      <c r="F228" s="15" t="s">
        <v>0</v>
      </c>
      <c r="G228" s="15"/>
      <c r="H228" s="220" t="s">
        <v>0</v>
      </c>
      <c r="I228" s="220"/>
      <c r="J228" s="101"/>
      <c r="K228" s="95"/>
    </row>
    <row r="229" spans="2:11" ht="12.75" customHeight="1">
      <c r="B229" s="38"/>
      <c r="D229" s="24"/>
      <c r="E229" s="55"/>
      <c r="F229" s="18" t="s">
        <v>0</v>
      </c>
      <c r="G229" s="136"/>
      <c r="H229" s="267"/>
      <c r="I229" s="220"/>
      <c r="J229" s="101" t="s">
        <v>0</v>
      </c>
      <c r="K229" s="95"/>
    </row>
    <row r="230" spans="2:11" ht="15.75" customHeight="1">
      <c r="B230" s="201" t="s">
        <v>59</v>
      </c>
      <c r="E230" s="56"/>
      <c r="F230" s="53" t="s">
        <v>0</v>
      </c>
      <c r="G230" s="194">
        <f>F233+F240</f>
        <v>0</v>
      </c>
      <c r="H230" s="252"/>
      <c r="I230" s="250">
        <f>H233+H240</f>
        <v>2426.699999999997</v>
      </c>
      <c r="J230" s="101" t="s">
        <v>0</v>
      </c>
      <c r="K230" s="95"/>
    </row>
    <row r="231" spans="2:11" ht="12.75" customHeight="1">
      <c r="B231" s="25"/>
      <c r="C231" s="190" t="s">
        <v>60</v>
      </c>
      <c r="E231" s="56"/>
      <c r="F231" s="54"/>
      <c r="G231" s="15"/>
      <c r="H231" s="254"/>
      <c r="I231" s="220"/>
      <c r="J231" s="101"/>
      <c r="K231" s="95"/>
    </row>
    <row r="232" spans="2:11" ht="12.75" customHeight="1" thickBot="1">
      <c r="B232" s="38"/>
      <c r="E232" s="206" t="s">
        <v>61</v>
      </c>
      <c r="F232" s="54" t="s">
        <v>0</v>
      </c>
      <c r="G232" s="15"/>
      <c r="H232" s="254"/>
      <c r="I232" s="220"/>
      <c r="J232" s="119">
        <v>0</v>
      </c>
      <c r="K232" s="95"/>
    </row>
    <row r="233" spans="2:11" ht="14.25" customHeight="1" thickTop="1">
      <c r="B233" s="38"/>
      <c r="E233" s="206" t="s">
        <v>62</v>
      </c>
      <c r="F233" s="162">
        <f>SUM(F234:F236)</f>
        <v>0</v>
      </c>
      <c r="G233" s="15"/>
      <c r="H233" s="268">
        <f>SUM(H234:H236)</f>
        <v>32022.44</v>
      </c>
      <c r="I233" s="220"/>
      <c r="J233" s="95" t="s">
        <v>0</v>
      </c>
      <c r="K233" s="95"/>
    </row>
    <row r="234" spans="1:13" s="3" customFormat="1" ht="15.75" customHeight="1">
      <c r="A234" s="24"/>
      <c r="B234" s="25"/>
      <c r="C234" s="24"/>
      <c r="D234" s="9"/>
      <c r="E234" s="56" t="s">
        <v>73</v>
      </c>
      <c r="F234" s="150">
        <v>0</v>
      </c>
      <c r="G234" s="15"/>
      <c r="H234" s="219">
        <v>0</v>
      </c>
      <c r="I234" s="233"/>
      <c r="J234" s="102">
        <v>0</v>
      </c>
      <c r="K234" s="103">
        <v>-172630294</v>
      </c>
      <c r="M234" s="83"/>
    </row>
    <row r="235" spans="2:11" ht="12.75" customHeight="1">
      <c r="B235" s="38"/>
      <c r="E235" s="56" t="s">
        <v>74</v>
      </c>
      <c r="F235" s="150">
        <v>0</v>
      </c>
      <c r="G235" s="14"/>
      <c r="H235" s="219">
        <v>32022.44</v>
      </c>
      <c r="I235" s="220"/>
      <c r="J235" s="110">
        <v>0</v>
      </c>
      <c r="K235" s="95"/>
    </row>
    <row r="236" spans="2:11" ht="12.75" customHeight="1">
      <c r="B236" s="38"/>
      <c r="E236" s="56" t="s">
        <v>113</v>
      </c>
      <c r="F236" s="150">
        <v>0</v>
      </c>
      <c r="G236" s="14"/>
      <c r="H236" s="219">
        <v>0</v>
      </c>
      <c r="I236" s="220"/>
      <c r="J236" s="88"/>
      <c r="K236" s="95"/>
    </row>
    <row r="237" spans="2:11" ht="12.75" customHeight="1">
      <c r="B237" s="38"/>
      <c r="C237" s="9" t="s">
        <v>63</v>
      </c>
      <c r="E237" s="56"/>
      <c r="F237" s="15" t="s">
        <v>0</v>
      </c>
      <c r="G237" s="15"/>
      <c r="H237" s="245"/>
      <c r="I237" s="220"/>
      <c r="J237" s="95">
        <v>48258840</v>
      </c>
      <c r="K237" s="95"/>
    </row>
    <row r="238" spans="2:11" ht="12.75" customHeight="1">
      <c r="B238" s="38"/>
      <c r="E238" s="56" t="s">
        <v>64</v>
      </c>
      <c r="F238" s="15" t="s">
        <v>0</v>
      </c>
      <c r="G238" s="15"/>
      <c r="H238" s="245"/>
      <c r="I238" s="220"/>
      <c r="J238" s="88">
        <v>0</v>
      </c>
      <c r="K238" s="95"/>
    </row>
    <row r="239" spans="2:11" ht="12.75" customHeight="1">
      <c r="B239" s="38"/>
      <c r="E239" s="56" t="s">
        <v>65</v>
      </c>
      <c r="F239" s="15" t="s">
        <v>0</v>
      </c>
      <c r="G239" s="15"/>
      <c r="H239" s="245"/>
      <c r="I239" s="269"/>
      <c r="J239" s="101">
        <v>48258840</v>
      </c>
      <c r="K239" s="120"/>
    </row>
    <row r="240" spans="2:11" ht="15" customHeight="1" thickBot="1">
      <c r="B240" s="38"/>
      <c r="E240" s="56" t="s">
        <v>66</v>
      </c>
      <c r="F240" s="150">
        <f>SUM(F241:F242)</f>
        <v>0</v>
      </c>
      <c r="G240" s="21"/>
      <c r="H240" s="268">
        <f>SUM(H241:H242)</f>
        <v>-29595.74</v>
      </c>
      <c r="I240" s="220"/>
      <c r="J240" s="119">
        <v>0</v>
      </c>
      <c r="K240" s="95"/>
    </row>
    <row r="241" spans="2:11" ht="12.75" customHeight="1" thickTop="1">
      <c r="B241" s="38"/>
      <c r="E241" s="56" t="s">
        <v>75</v>
      </c>
      <c r="F241" s="150">
        <v>0</v>
      </c>
      <c r="G241" s="15"/>
      <c r="H241" s="230">
        <v>0</v>
      </c>
      <c r="I241" s="220"/>
      <c r="J241" s="95">
        <v>0</v>
      </c>
      <c r="K241" s="95"/>
    </row>
    <row r="242" spans="2:11" ht="12.75" customHeight="1" thickBot="1">
      <c r="B242" s="38"/>
      <c r="E242" s="56" t="s">
        <v>76</v>
      </c>
      <c r="F242" s="150">
        <v>0</v>
      </c>
      <c r="G242" s="15"/>
      <c r="H242" s="219">
        <v>-29595.74</v>
      </c>
      <c r="I242" s="220"/>
      <c r="J242" s="95">
        <v>0</v>
      </c>
      <c r="K242" s="95"/>
    </row>
    <row r="243" spans="2:11" ht="12.75" customHeight="1" thickTop="1">
      <c r="B243" s="38"/>
      <c r="E243" s="56"/>
      <c r="F243" s="37" t="s">
        <v>0</v>
      </c>
      <c r="G243" s="15"/>
      <c r="H243" s="270" t="s">
        <v>0</v>
      </c>
      <c r="I243" s="220"/>
      <c r="J243" s="95">
        <v>0</v>
      </c>
      <c r="K243" s="95"/>
    </row>
    <row r="244" spans="2:11" ht="15.75" customHeight="1">
      <c r="B244" s="201" t="s">
        <v>67</v>
      </c>
      <c r="E244" s="56"/>
      <c r="F244" s="52" t="s">
        <v>0</v>
      </c>
      <c r="G244" s="179">
        <f>G175+G178+G230</f>
        <v>72232.00000000099</v>
      </c>
      <c r="H244" s="271"/>
      <c r="I244" s="250">
        <f>I175+I178+I215+I215+I230</f>
        <v>79457.19000000208</v>
      </c>
      <c r="J244" s="95">
        <v>220889134</v>
      </c>
      <c r="K244" s="121"/>
    </row>
    <row r="245" spans="2:11" ht="12.75" customHeight="1">
      <c r="B245" s="25"/>
      <c r="E245" s="56"/>
      <c r="F245" s="15" t="s">
        <v>0</v>
      </c>
      <c r="G245" s="15"/>
      <c r="H245" s="220"/>
      <c r="I245" s="220"/>
      <c r="J245" s="101">
        <v>0</v>
      </c>
      <c r="K245" s="95"/>
    </row>
    <row r="246" spans="2:11" ht="12.75" customHeight="1" thickBot="1">
      <c r="B246" s="38"/>
      <c r="C246" s="190" t="s">
        <v>68</v>
      </c>
      <c r="E246" s="56"/>
      <c r="F246" s="15" t="s">
        <v>0</v>
      </c>
      <c r="G246" s="168">
        <f>SUM(F247:F248)</f>
        <v>72232</v>
      </c>
      <c r="H246" s="272" t="s">
        <v>0</v>
      </c>
      <c r="I246" s="273">
        <f>SUM(H247:H248)</f>
        <v>78590</v>
      </c>
      <c r="J246" s="101">
        <v>220889134</v>
      </c>
      <c r="K246" s="95">
        <v>0</v>
      </c>
    </row>
    <row r="247" spans="2:11" ht="12.75" customHeight="1" thickTop="1">
      <c r="B247" s="38"/>
      <c r="D247" s="9" t="s">
        <v>21</v>
      </c>
      <c r="E247" s="56" t="s">
        <v>70</v>
      </c>
      <c r="F247" s="160">
        <v>72232</v>
      </c>
      <c r="G247" s="26"/>
      <c r="H247" s="236">
        <v>78590</v>
      </c>
      <c r="I247" s="220"/>
      <c r="J247" s="118" t="s">
        <v>0</v>
      </c>
      <c r="K247" s="95">
        <v>0</v>
      </c>
    </row>
    <row r="248" spans="1:11" ht="15.75" customHeight="1" thickBot="1">
      <c r="A248" s="1"/>
      <c r="B248" s="25"/>
      <c r="D248" s="9" t="s">
        <v>21</v>
      </c>
      <c r="E248" s="56" t="s">
        <v>94</v>
      </c>
      <c r="F248" s="160">
        <v>0</v>
      </c>
      <c r="G248" s="26"/>
      <c r="H248" s="274">
        <v>0</v>
      </c>
      <c r="I248" s="233"/>
      <c r="J248" s="122">
        <v>0</v>
      </c>
      <c r="K248" s="123">
        <v>-1183382830</v>
      </c>
    </row>
    <row r="249" spans="1:11" ht="12.75" customHeight="1" thickTop="1">
      <c r="A249" s="1"/>
      <c r="B249" s="38"/>
      <c r="E249" s="56"/>
      <c r="F249" s="15" t="s">
        <v>0</v>
      </c>
      <c r="G249" s="26"/>
      <c r="H249" s="220" t="s">
        <v>0</v>
      </c>
      <c r="I249" s="220"/>
      <c r="J249" s="95">
        <v>0</v>
      </c>
      <c r="K249" s="95"/>
    </row>
    <row r="250" spans="1:11" ht="17.25" customHeight="1">
      <c r="A250" s="1"/>
      <c r="B250" s="38"/>
      <c r="C250" s="207" t="s">
        <v>69</v>
      </c>
      <c r="E250" s="56"/>
      <c r="F250" s="15" t="s">
        <v>0</v>
      </c>
      <c r="G250" s="179">
        <f>G244-G246</f>
        <v>9.89530235528946E-10</v>
      </c>
      <c r="H250" s="220" t="s">
        <v>0</v>
      </c>
      <c r="I250" s="250">
        <f>I244-I246</f>
        <v>867.1900000020833</v>
      </c>
      <c r="J250" s="124" t="s">
        <v>0</v>
      </c>
      <c r="K250" s="124">
        <v>147807000</v>
      </c>
    </row>
    <row r="251" spans="1:11" ht="12.75" customHeight="1" thickBot="1">
      <c r="A251" s="1"/>
      <c r="B251" s="38"/>
      <c r="D251" s="39"/>
      <c r="E251" s="40"/>
      <c r="F251" s="41" t="s">
        <v>0</v>
      </c>
      <c r="G251" s="33"/>
      <c r="H251" s="275" t="s">
        <v>0</v>
      </c>
      <c r="I251" s="276"/>
      <c r="J251" s="101">
        <v>147807000</v>
      </c>
      <c r="K251" s="125"/>
    </row>
    <row r="252" spans="1:11" ht="12.75" customHeight="1" thickBot="1" thickTop="1">
      <c r="A252" s="1"/>
      <c r="F252" s="8" t="s">
        <v>0</v>
      </c>
      <c r="I252" s="166"/>
      <c r="J252" s="165">
        <v>0</v>
      </c>
      <c r="K252" s="125"/>
    </row>
    <row r="253" spans="1:11" ht="12.75" customHeight="1" thickTop="1">
      <c r="A253" s="1"/>
      <c r="I253" s="166"/>
      <c r="J253" s="120" t="s">
        <v>0</v>
      </c>
      <c r="K253" s="125"/>
    </row>
    <row r="254" spans="1:11" ht="15.75" customHeight="1">
      <c r="A254" s="1"/>
      <c r="C254" s="24"/>
      <c r="I254" s="167"/>
      <c r="J254" s="120" t="s">
        <v>0</v>
      </c>
      <c r="K254" s="123">
        <f>K248-K250</f>
        <v>-1331189830</v>
      </c>
    </row>
    <row r="255" spans="1:11" ht="12.75" customHeight="1" thickBot="1">
      <c r="A255" s="1"/>
      <c r="J255" s="126" t="s">
        <v>0</v>
      </c>
      <c r="K255" s="127"/>
    </row>
    <row r="256" ht="12" customHeight="1" thickTop="1"/>
  </sheetData>
  <mergeCells count="7">
    <mergeCell ref="B10:I10"/>
    <mergeCell ref="B11:I11"/>
    <mergeCell ref="B12:I12"/>
    <mergeCell ref="J16:K16"/>
    <mergeCell ref="F16:G16"/>
    <mergeCell ref="H16:I16"/>
    <mergeCell ref="F14:G14"/>
  </mergeCells>
  <printOptions horizontalCentered="1"/>
  <pageMargins left="0" right="0" top="0.3937007874015748" bottom="0" header="0" footer="0"/>
  <pageSetup fitToHeight="4" horizontalDpi="600" verticalDpi="600" orientation="portrait" paperSize="9" scale="71" r:id="rId3"/>
  <rowBreaks count="4" manualBreakCount="4">
    <brk id="76" min="1" max="8" man="1"/>
    <brk id="150" min="1" max="8" man="1"/>
    <brk id="213" min="1" max="8" man="1"/>
    <brk id="252" min="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m.panarelli</cp:lastModifiedBy>
  <cp:lastPrinted>2013-05-02T08:51:06Z</cp:lastPrinted>
  <dcterms:created xsi:type="dcterms:W3CDTF">1997-08-28T16:58:31Z</dcterms:created>
  <dcterms:modified xsi:type="dcterms:W3CDTF">2014-11-05T11:11:43Z</dcterms:modified>
  <cp:category/>
  <cp:version/>
  <cp:contentType/>
  <cp:contentStatus/>
</cp:coreProperties>
</file>