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15" windowWidth="9690" windowHeight="7290" tabRatio="737" activeTab="0"/>
  </bookViews>
  <sheets>
    <sheet name="BILANCIO 2008" sheetId="1" r:id="rId1"/>
  </sheets>
  <definedNames>
    <definedName name="_xlnm.Print_Area" localSheetId="0">'BILANCIO 2008'!$B$1:$I$261</definedName>
  </definedNames>
  <calcPr fullCalcOnLoad="1"/>
</workbook>
</file>

<file path=xl/sharedStrings.xml><?xml version="1.0" encoding="utf-8"?>
<sst xmlns="http://schemas.openxmlformats.org/spreadsheetml/2006/main" count="368" uniqueCount="141">
  <si>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</si>
  <si>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</si>
  <si>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</si>
  <si>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</si>
  <si>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</si>
  <si>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</si>
  <si>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</si>
  <si>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</si>
  <si>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</si>
  <si>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</si>
  <si>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</si>
  <si>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</si>
  <si>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</si>
  <si>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</si>
  <si>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</si>
  <si>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</si>
  <si>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</si>
  <si>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</si>
  <si>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</si>
  <si>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</si>
  <si>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</si>
  <si>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</si>
  <si>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</si>
  <si>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</si>
  <si>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</si>
  <si>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</si>
  <si>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</si>
  <si>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</si>
  <si>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</si>
  <si>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</si>
  <si>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</si>
  <si>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</si>
  <si>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</si>
  <si>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</si>
  <si>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</si>
  <si>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</si>
  <si>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</si>
  <si>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</si>
  <si>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</si>
  <si>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</si>
  <si>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</si>
  <si>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</si>
  <si>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</si>
  <si>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</si>
  <si>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</si>
  <si>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</si>
  <si>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</si>
  <si>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</si>
  <si>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</si>
  <si>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</si>
  <si>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</si>
  <si>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</si>
  <si>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</si>
  <si>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</si>
  <si>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</si>
  <si>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</si>
  <si>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</si>
  <si>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</si>
  <si>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</si>
  <si>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</si>
  <si>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</si>
  <si>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</si>
  <si>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</si>
  <si>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</si>
  <si>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</si>
  <si>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</si>
  <si>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</si>
  <si>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</si>
  <si>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</si>
  <si>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</si>
  <si>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</si>
  <si>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IRAP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</si>
  <si>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</si>
  <si>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</si>
  <si>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</si>
  <si>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</si>
  <si>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</si>
  <si>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</si>
  <si>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</si>
  <si>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</si>
  <si>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</si>
  <si>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</si>
  <si>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</si>
  <si>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</si>
  <si>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</si>
  <si>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</si>
  <si>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</si>
  <si>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t xml:space="preserve">   A.S.P.e F. Azienda Servizi alla Persona e alla Famiglia</t>
  </si>
  <si>
    <t>CONSUNTIVO 2000</t>
  </si>
  <si>
    <t>redatto secondo il Decreto del Ministero del Tesoro 26.04.1995</t>
  </si>
  <si>
    <t>Costi comuni</t>
  </si>
  <si>
    <t>Servizio Trasporto Protetto</t>
  </si>
  <si>
    <t>R.S.A. "Isabella D'Este"</t>
  </si>
  <si>
    <t>R.S.A. "Luigi Bianchi"</t>
  </si>
  <si>
    <t>R.S.A "Luigi Bianchi"</t>
  </si>
  <si>
    <t>IRES</t>
  </si>
  <si>
    <t>Fisioterapia</t>
  </si>
  <si>
    <t>di cui: contributi in conto esercizio</t>
  </si>
  <si>
    <t>Spese per lavoro interinale</t>
  </si>
  <si>
    <t>11) variazioni delle rimanenze delle materie</t>
  </si>
  <si>
    <t>prime, sussidiarie di consumo e merci;</t>
  </si>
  <si>
    <t>S.A.D. e Voucher</t>
  </si>
  <si>
    <t>S.A.D.e Voucher</t>
  </si>
  <si>
    <t>e conforme agli art.2423 e seguenti del Codice Civile</t>
  </si>
  <si>
    <t>Servizio Affidi</t>
  </si>
  <si>
    <t>contributo Fondo Sanitario Regionale</t>
  </si>
  <si>
    <t xml:space="preserve"> contributo Fondo Sanitario Regionale</t>
  </si>
  <si>
    <t xml:space="preserve"> contributo Regionale per lavori I.D'Este</t>
  </si>
  <si>
    <t>contributo ASL ex circolare 4</t>
  </si>
  <si>
    <t>contributo Piano di Zona</t>
  </si>
  <si>
    <t xml:space="preserve">*Altri ricavi e proventi </t>
  </si>
  <si>
    <t xml:space="preserve"> contributo Regionale per lavori L.Bianchi</t>
  </si>
  <si>
    <t>S.A.D. - Voucher</t>
  </si>
  <si>
    <t>S.A.D.- Voucher</t>
  </si>
  <si>
    <t>CONTO ECONOMICO</t>
  </si>
  <si>
    <t>e - costi per il personale in idoneità condizionata</t>
  </si>
  <si>
    <t>BILANCIO DI PREVISIONE ANNO 2008</t>
  </si>
  <si>
    <t>PREVISIONALE 2008</t>
  </si>
  <si>
    <t>CONSUNTIVO 2006</t>
  </si>
  <si>
    <t xml:space="preserve"> contributo premio qualità ASL</t>
  </si>
  <si>
    <t>contributo ASL legge 162</t>
  </si>
  <si>
    <t>*Altri ricavi e proventi Contratto di Servizio Farm.</t>
  </si>
  <si>
    <t>e di merci</t>
  </si>
  <si>
    <t>17 bis) utili e perdite su cambi</t>
  </si>
  <si>
    <t xml:space="preserve">Area Minori </t>
  </si>
  <si>
    <t>Comunità Residenziale Minori e Comunità Famiglia</t>
  </si>
  <si>
    <t>Ristorazione (*vedi nota integrativa)</t>
  </si>
  <si>
    <t>C.A.H. Viale Gorizia e Via Volta</t>
  </si>
  <si>
    <t>C.A.H.Viale Gorizia e Via Volta</t>
  </si>
  <si>
    <t>*Altri ricavi e proventi affitti Farmacie Mantovane Srl</t>
  </si>
  <si>
    <t>contributo Piano di Zona Dormitorio</t>
  </si>
  <si>
    <t>progetto Alzheimer</t>
  </si>
  <si>
    <t xml:space="preserve">Area Integrazione Sociale </t>
  </si>
  <si>
    <t>Servizio Politiche Giovanili</t>
  </si>
  <si>
    <t>*Altri ricavi personale in comando</t>
  </si>
  <si>
    <t>Contributo Ente Proprietario</t>
  </si>
  <si>
    <t>Servizio supporto sportello immigrati</t>
  </si>
  <si>
    <t>Servizio trasporto attività socio-assistenziali</t>
  </si>
  <si>
    <t>Spese Politiche Giovanili</t>
  </si>
  <si>
    <t>Servizio Informagiovani</t>
  </si>
  <si>
    <t>Spese Informagiovani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</si>
</sst>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2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i/>
      <sz val="9"/>
      <name val="Arial"/>
      <family val="2"/>
    </font>
    <font>
      <sz val="11"/>
      <name val="Geneva"/>
      <family val="0"/>
    </font>
    <font>
      <b/>
      <sz val="20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i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10" fillId="0" borderId="3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 locked="0"/>
    </xf>
    <xf numFmtId="3" fontId="0" fillId="2" borderId="23" xfId="0" applyNumberForma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 horizontal="right"/>
      <protection locked="0"/>
    </xf>
    <xf numFmtId="3" fontId="10" fillId="2" borderId="25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26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16" xfId="0" applyNumberFormat="1" applyFill="1" applyBorder="1" applyAlignment="1" applyProtection="1">
      <alignment/>
      <protection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7" xfId="0" applyNumberFormat="1" applyFont="1" applyFill="1" applyBorder="1" applyAlignment="1" applyProtection="1">
      <alignment/>
      <protection/>
    </xf>
    <xf numFmtId="4" fontId="10" fillId="0" borderId="2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4" fontId="10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9" fillId="2" borderId="2" xfId="0" applyNumberFormat="1" applyFont="1" applyFill="1" applyBorder="1" applyAlignment="1" applyProtection="1">
      <alignment/>
      <protection/>
    </xf>
    <xf numFmtId="4" fontId="1" fillId="2" borderId="4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4" fontId="13" fillId="2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 locked="0"/>
    </xf>
    <xf numFmtId="4" fontId="5" fillId="2" borderId="4" xfId="0" applyNumberFormat="1" applyFont="1" applyFill="1" applyBorder="1" applyAlignment="1" applyProtection="1">
      <alignment/>
      <protection/>
    </xf>
    <xf numFmtId="4" fontId="4" fillId="2" borderId="2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 locked="0"/>
    </xf>
    <xf numFmtId="4" fontId="4" fillId="2" borderId="4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/>
      <protection/>
    </xf>
    <xf numFmtId="4" fontId="13" fillId="2" borderId="4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 locked="0"/>
    </xf>
    <xf numFmtId="4" fontId="13" fillId="2" borderId="2" xfId="0" applyNumberFormat="1" applyFon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 locked="0"/>
    </xf>
    <xf numFmtId="4" fontId="15" fillId="0" borderId="5" xfId="0" applyNumberFormat="1" applyFont="1" applyFill="1" applyBorder="1" applyAlignment="1" applyProtection="1">
      <alignment/>
      <protection locked="0"/>
    </xf>
    <xf numFmtId="4" fontId="15" fillId="2" borderId="8" xfId="0" applyNumberFormat="1" applyFont="1" applyFill="1" applyBorder="1" applyAlignment="1" applyProtection="1">
      <alignment/>
      <protection/>
    </xf>
    <xf numFmtId="4" fontId="15" fillId="2" borderId="5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5" fillId="0" borderId="29" xfId="0" applyNumberFormat="1" applyFont="1" applyFill="1" applyBorder="1" applyAlignment="1" applyProtection="1">
      <alignment/>
      <protection/>
    </xf>
    <xf numFmtId="3" fontId="0" fillId="2" borderId="27" xfId="0" applyNumberForma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/>
    </xf>
    <xf numFmtId="4" fontId="20" fillId="2" borderId="4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15" fillId="0" borderId="2" xfId="0" applyNumberFormat="1" applyFont="1" applyFill="1" applyBorder="1" applyAlignment="1" applyProtection="1">
      <alignment horizontal="right"/>
      <protection/>
    </xf>
    <xf numFmtId="4" fontId="15" fillId="0" borderId="2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4" fontId="15" fillId="2" borderId="2" xfId="0" applyNumberFormat="1" applyFont="1" applyFill="1" applyBorder="1" applyAlignment="1" applyProtection="1">
      <alignment/>
      <protection/>
    </xf>
    <xf numFmtId="4" fontId="19" fillId="0" borderId="4" xfId="0" applyNumberFormat="1" applyFont="1" applyFill="1" applyBorder="1" applyAlignment="1" applyProtection="1">
      <alignment/>
      <protection locked="0"/>
    </xf>
    <xf numFmtId="4" fontId="19" fillId="2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/>
    </xf>
    <xf numFmtId="4" fontId="15" fillId="0" borderId="23" xfId="0" applyNumberFormat="1" applyFont="1" applyFill="1" applyBorder="1" applyAlignment="1" applyProtection="1">
      <alignment/>
      <protection/>
    </xf>
    <xf numFmtId="4" fontId="15" fillId="2" borderId="23" xfId="0" applyNumberFormat="1" applyFont="1" applyFill="1" applyBorder="1" applyAlignment="1" applyProtection="1">
      <alignment/>
      <protection/>
    </xf>
    <xf numFmtId="4" fontId="19" fillId="0" borderId="24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2" borderId="2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4" fontId="21" fillId="0" borderId="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4" fontId="0" fillId="2" borderId="2" xfId="0" applyNumberFormat="1" applyFont="1" applyFill="1" applyBorder="1" applyAlignment="1" applyProtection="1">
      <alignment/>
      <protection/>
    </xf>
    <xf numFmtId="4" fontId="20" fillId="0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 locked="0"/>
    </xf>
    <xf numFmtId="4" fontId="15" fillId="2" borderId="25" xfId="0" applyNumberFormat="1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20" fillId="2" borderId="4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4" fontId="4" fillId="0" borderId="8" xfId="0" applyNumberFormat="1" applyFont="1" applyFill="1" applyBorder="1" applyAlignment="1" applyProtection="1">
      <alignment/>
      <protection locked="0"/>
    </xf>
    <xf numFmtId="4" fontId="4" fillId="2" borderId="8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 locked="0"/>
    </xf>
    <xf numFmtId="3" fontId="15" fillId="0" borderId="25" xfId="0" applyNumberFormat="1" applyFont="1" applyFill="1" applyBorder="1" applyAlignment="1" applyProtection="1">
      <alignment/>
      <protection locked="0"/>
    </xf>
    <xf numFmtId="3" fontId="15" fillId="0" borderId="4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30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workbookViewId="0" topLeftCell="B163">
      <selection activeCell="E177" sqref="E177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47.375" style="9" customWidth="1"/>
    <col min="6" max="6" width="20.75390625" style="8" customWidth="1"/>
    <col min="7" max="7" width="19.375" style="8" customWidth="1"/>
    <col min="8" max="8" width="22.25390625" style="8" customWidth="1"/>
    <col min="9" max="9" width="19.0039062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68"/>
      <c r="C1" s="68"/>
      <c r="D1" s="68"/>
      <c r="E1" s="68"/>
      <c r="F1" s="69"/>
      <c r="G1" s="69"/>
      <c r="H1" s="70"/>
      <c r="I1" s="72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1"/>
      <c r="B3" s="71"/>
      <c r="C3" s="65"/>
      <c r="D3" s="65"/>
      <c r="E3" s="65"/>
      <c r="F3" s="66"/>
      <c r="G3" s="66"/>
      <c r="H3" s="67"/>
      <c r="I3" s="44"/>
    </row>
    <row r="4" spans="1:13" s="4" customFormat="1" ht="13.5" customHeight="1">
      <c r="A4" s="74"/>
      <c r="B4" s="74"/>
      <c r="C4" s="43"/>
      <c r="D4" s="43"/>
      <c r="E4" s="43"/>
      <c r="F4" s="75"/>
      <c r="G4" s="86"/>
      <c r="H4" s="28"/>
      <c r="I4" s="76"/>
      <c r="M4" s="84"/>
    </row>
    <row r="5" spans="1:13" s="4" customFormat="1" ht="13.5" customHeight="1">
      <c r="A5" s="78"/>
      <c r="B5" s="78"/>
      <c r="C5" s="77"/>
      <c r="D5" s="77"/>
      <c r="E5" s="77"/>
      <c r="F5" s="64"/>
      <c r="G5" s="86"/>
      <c r="H5" s="51"/>
      <c r="I5" s="76"/>
      <c r="M5" s="84"/>
    </row>
    <row r="6" spans="1:13" s="4" customFormat="1" ht="26.25">
      <c r="A6" s="78"/>
      <c r="B6" s="78"/>
      <c r="C6" s="77"/>
      <c r="D6" s="77"/>
      <c r="E6" s="77"/>
      <c r="F6" s="203" t="s">
        <v>87</v>
      </c>
      <c r="G6" s="87"/>
      <c r="H6" s="51"/>
      <c r="I6" s="76"/>
      <c r="M6" s="84"/>
    </row>
    <row r="7" spans="1:13" s="4" customFormat="1" ht="13.5" customHeight="1">
      <c r="A7" s="78"/>
      <c r="B7" s="78"/>
      <c r="C7" s="77"/>
      <c r="D7" s="77"/>
      <c r="E7" s="77"/>
      <c r="F7" s="64"/>
      <c r="G7" s="86"/>
      <c r="H7" s="51"/>
      <c r="I7" s="76"/>
      <c r="M7" s="84"/>
    </row>
    <row r="8" spans="1:9" ht="13.5" customHeight="1" thickBot="1">
      <c r="A8" s="45"/>
      <c r="B8" s="45"/>
      <c r="C8" s="46"/>
      <c r="D8" s="46"/>
      <c r="E8" s="46"/>
      <c r="F8" s="47"/>
      <c r="G8" s="47"/>
      <c r="H8" s="48"/>
      <c r="I8" s="49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256" t="s">
        <v>116</v>
      </c>
      <c r="C10" s="257"/>
      <c r="D10" s="257"/>
      <c r="E10" s="257"/>
      <c r="F10" s="257"/>
      <c r="G10" s="257"/>
      <c r="H10" s="257"/>
      <c r="I10" s="257"/>
    </row>
    <row r="11" spans="1:9" ht="16.5" customHeight="1">
      <c r="A11" s="5"/>
      <c r="B11" s="258" t="s">
        <v>89</v>
      </c>
      <c r="C11" s="258"/>
      <c r="D11" s="258"/>
      <c r="E11" s="258"/>
      <c r="F11" s="259"/>
      <c r="G11" s="258"/>
      <c r="H11" s="258"/>
      <c r="I11" s="260"/>
    </row>
    <row r="12" spans="1:13" s="81" customFormat="1" ht="12" customHeight="1">
      <c r="A12" s="79"/>
      <c r="B12" s="261" t="s">
        <v>103</v>
      </c>
      <c r="C12" s="262"/>
      <c r="D12" s="262"/>
      <c r="E12" s="262"/>
      <c r="F12" s="262"/>
      <c r="G12" s="262"/>
      <c r="H12" s="262"/>
      <c r="I12" s="263"/>
      <c r="M12" s="85"/>
    </row>
    <row r="13" spans="1:13" s="81" customFormat="1" ht="12" customHeight="1">
      <c r="A13" s="79"/>
      <c r="B13" s="79"/>
      <c r="C13" s="79"/>
      <c r="D13" s="79"/>
      <c r="E13" s="79"/>
      <c r="F13" s="79"/>
      <c r="G13" s="168"/>
      <c r="H13" s="168"/>
      <c r="I13" s="80"/>
      <c r="M13" s="85"/>
    </row>
    <row r="14" spans="1:7" ht="19.5" customHeight="1">
      <c r="A14" s="12"/>
      <c r="B14" s="12"/>
      <c r="C14" s="12"/>
      <c r="D14" s="12"/>
      <c r="E14" s="29"/>
      <c r="F14" s="270" t="s">
        <v>114</v>
      </c>
      <c r="G14" s="270"/>
    </row>
    <row r="15" spans="1:8" ht="12.75" customHeight="1">
      <c r="A15" s="12"/>
      <c r="B15" s="12"/>
      <c r="C15" s="12"/>
      <c r="D15" s="12"/>
      <c r="F15" s="28"/>
      <c r="G15" s="28"/>
      <c r="H15" s="59"/>
    </row>
    <row r="16" spans="1:11" ht="15" customHeight="1">
      <c r="A16" s="12"/>
      <c r="B16" s="12"/>
      <c r="C16" s="12"/>
      <c r="D16" s="12"/>
      <c r="F16" s="266" t="s">
        <v>117</v>
      </c>
      <c r="G16" s="267"/>
      <c r="H16" s="268" t="s">
        <v>118</v>
      </c>
      <c r="I16" s="269"/>
      <c r="J16" s="264" t="s">
        <v>88</v>
      </c>
      <c r="K16" s="265"/>
    </row>
    <row r="17" spans="1:11" ht="15.75" customHeight="1">
      <c r="A17" s="12"/>
      <c r="B17" s="30"/>
      <c r="C17" s="31"/>
      <c r="D17" s="31"/>
      <c r="E17" s="204" t="s">
        <v>1</v>
      </c>
      <c r="F17" s="10" t="s">
        <v>2</v>
      </c>
      <c r="G17" s="10" t="s">
        <v>3</v>
      </c>
      <c r="H17" s="89" t="s">
        <v>2</v>
      </c>
      <c r="I17" s="89" t="s">
        <v>3</v>
      </c>
      <c r="J17" s="89" t="s">
        <v>2</v>
      </c>
      <c r="K17" s="89" t="s">
        <v>3</v>
      </c>
    </row>
    <row r="18" spans="1:11" ht="12.75" customHeight="1">
      <c r="A18" s="12"/>
      <c r="B18" s="11"/>
      <c r="C18" s="12"/>
      <c r="D18" s="12"/>
      <c r="E18" s="9" t="s">
        <v>0</v>
      </c>
      <c r="F18" s="27"/>
      <c r="G18" s="27"/>
      <c r="H18" s="90"/>
      <c r="I18" s="90"/>
      <c r="J18" s="90"/>
      <c r="K18" s="90"/>
    </row>
    <row r="19" spans="1:11" ht="15.75" customHeight="1">
      <c r="A19" s="12"/>
      <c r="B19" s="205" t="s">
        <v>4</v>
      </c>
      <c r="C19" s="12"/>
      <c r="D19" s="12"/>
      <c r="F19" s="27"/>
      <c r="G19" s="211">
        <f>F21+F41+F45+F47+F50</f>
        <v>8245805.626666667</v>
      </c>
      <c r="H19" s="90"/>
      <c r="I19" s="212">
        <f>H21+H41+H45+H47+H50</f>
        <v>7331032.989999999</v>
      </c>
      <c r="J19" s="90"/>
      <c r="K19" s="91">
        <v>12020729812</v>
      </c>
    </row>
    <row r="20" spans="1:11" ht="12.75" customHeight="1">
      <c r="A20" s="12"/>
      <c r="B20" s="16"/>
      <c r="C20" s="12"/>
      <c r="D20" s="12"/>
      <c r="F20" s="27"/>
      <c r="G20" s="145"/>
      <c r="H20" s="90"/>
      <c r="I20" s="130"/>
      <c r="J20" s="90"/>
      <c r="K20" s="91"/>
    </row>
    <row r="21" spans="1:11" ht="15" customHeight="1">
      <c r="A21" s="12"/>
      <c r="B21" s="11"/>
      <c r="C21" s="36" t="s">
        <v>80</v>
      </c>
      <c r="D21" s="12"/>
      <c r="F21" s="213">
        <f>SUM(F23:F38)</f>
        <v>4428746.346666667</v>
      </c>
      <c r="G21" s="32"/>
      <c r="H21" s="214">
        <f>SUM(H23:H37)</f>
        <v>3411284.9799999995</v>
      </c>
      <c r="I21" s="92"/>
      <c r="J21" s="92">
        <f>SUM(J23:J37)</f>
        <v>2953552185</v>
      </c>
      <c r="K21" s="92"/>
    </row>
    <row r="22" spans="1:11" ht="12.75" customHeight="1">
      <c r="A22" s="12"/>
      <c r="B22" s="11"/>
      <c r="C22" s="12"/>
      <c r="D22" s="12"/>
      <c r="F22" s="146"/>
      <c r="G22" s="32"/>
      <c r="H22" s="147"/>
      <c r="I22" s="92"/>
      <c r="J22" s="148"/>
      <c r="K22" s="92"/>
    </row>
    <row r="23" spans="1:11" ht="12.75" customHeight="1">
      <c r="A23" s="12"/>
      <c r="B23" s="11"/>
      <c r="C23" s="12"/>
      <c r="D23" t="s">
        <v>21</v>
      </c>
      <c r="E23" s="206" t="s">
        <v>92</v>
      </c>
      <c r="F23" s="215">
        <f>1546464.83+143460.52+121313.96</f>
        <v>1811239.31</v>
      </c>
      <c r="G23" s="35"/>
      <c r="H23" s="218">
        <v>1599542.66</v>
      </c>
      <c r="I23" s="92"/>
      <c r="J23" s="93">
        <v>2044114950</v>
      </c>
      <c r="K23" s="92"/>
    </row>
    <row r="24" spans="1:11" ht="12.75" customHeight="1">
      <c r="A24" s="12"/>
      <c r="B24" s="11"/>
      <c r="C24" s="12"/>
      <c r="D24" t="s">
        <v>21</v>
      </c>
      <c r="E24" s="206" t="s">
        <v>93</v>
      </c>
      <c r="F24" s="215">
        <f>684809.25+35208+15371+82800+50972.25</f>
        <v>869160.5</v>
      </c>
      <c r="G24" s="35"/>
      <c r="H24" s="218">
        <v>699703.91</v>
      </c>
      <c r="I24" s="92"/>
      <c r="J24" s="93"/>
      <c r="K24" s="92"/>
    </row>
    <row r="25" spans="1:11" ht="12.75" customHeight="1">
      <c r="A25" s="12"/>
      <c r="B25" s="11"/>
      <c r="C25" s="12"/>
      <c r="D25" t="s">
        <v>21</v>
      </c>
      <c r="E25" s="206" t="s">
        <v>96</v>
      </c>
      <c r="F25" s="215">
        <v>51369</v>
      </c>
      <c r="G25" s="35"/>
      <c r="H25" s="218">
        <v>44720.4</v>
      </c>
      <c r="I25" s="92"/>
      <c r="J25" s="93"/>
      <c r="K25" s="92"/>
    </row>
    <row r="26" spans="1:11" ht="12.75" customHeight="1">
      <c r="A26" s="12"/>
      <c r="B26" s="11"/>
      <c r="C26" s="12"/>
      <c r="D26" t="s">
        <v>21</v>
      </c>
      <c r="E26" s="206" t="s">
        <v>126</v>
      </c>
      <c r="F26" s="215">
        <v>0</v>
      </c>
      <c r="G26" s="35"/>
      <c r="H26" s="218">
        <v>0</v>
      </c>
      <c r="I26" s="92"/>
      <c r="J26" s="93">
        <v>0</v>
      </c>
      <c r="K26" s="92"/>
    </row>
    <row r="27" spans="1:11" ht="12.75" customHeight="1">
      <c r="A27" s="12"/>
      <c r="B27" s="11"/>
      <c r="C27" s="12"/>
      <c r="D27" t="s">
        <v>21</v>
      </c>
      <c r="E27" s="206" t="s">
        <v>101</v>
      </c>
      <c r="F27" s="216">
        <f>136393.66+195493.14+109332.92</f>
        <v>441219.72000000003</v>
      </c>
      <c r="G27" s="35"/>
      <c r="H27" s="218">
        <v>392648.83</v>
      </c>
      <c r="I27" s="92"/>
      <c r="J27" s="93">
        <v>525125985</v>
      </c>
      <c r="K27" s="92"/>
    </row>
    <row r="28" spans="1:11" ht="12.75" customHeight="1">
      <c r="A28" s="12"/>
      <c r="B28" s="11"/>
      <c r="C28" s="12"/>
      <c r="D28" t="s">
        <v>21</v>
      </c>
      <c r="E28" s="206" t="s">
        <v>85</v>
      </c>
      <c r="F28" s="216">
        <f>10568+58574.22</f>
        <v>69142.22</v>
      </c>
      <c r="G28" s="35"/>
      <c r="H28" s="218">
        <v>59992.86</v>
      </c>
      <c r="I28" s="92"/>
      <c r="J28" s="93">
        <v>85455465</v>
      </c>
      <c r="K28" s="92"/>
    </row>
    <row r="29" spans="1:11" ht="12.75" customHeight="1" hidden="1">
      <c r="A29" s="12"/>
      <c r="B29" s="11"/>
      <c r="C29" s="12"/>
      <c r="D29" t="s">
        <v>21</v>
      </c>
      <c r="E29" s="206" t="s">
        <v>86</v>
      </c>
      <c r="F29" s="217"/>
      <c r="G29" s="35"/>
      <c r="H29" s="218"/>
      <c r="I29" s="92"/>
      <c r="J29" s="93"/>
      <c r="K29" s="92"/>
    </row>
    <row r="30" spans="1:11" ht="12.75" customHeight="1">
      <c r="A30" s="12"/>
      <c r="B30" s="11"/>
      <c r="C30" s="12"/>
      <c r="D30" t="s">
        <v>21</v>
      </c>
      <c r="E30" s="206" t="s">
        <v>132</v>
      </c>
      <c r="F30" s="216">
        <f>83333.33+33333.33+61774.56+34061.8</f>
        <v>212503.02000000002</v>
      </c>
      <c r="G30" s="35"/>
      <c r="H30" s="218">
        <v>78599.09</v>
      </c>
      <c r="I30" s="92"/>
      <c r="J30" s="93">
        <v>0</v>
      </c>
      <c r="K30" s="92"/>
    </row>
    <row r="31" spans="1:11" ht="12.75" customHeight="1">
      <c r="A31" s="12"/>
      <c r="B31" s="11"/>
      <c r="C31" s="12"/>
      <c r="D31" t="s">
        <v>21</v>
      </c>
      <c r="E31" s="206" t="s">
        <v>91</v>
      </c>
      <c r="F31" s="216">
        <v>12430.38</v>
      </c>
      <c r="G31" s="35"/>
      <c r="H31" s="218">
        <v>12690.96</v>
      </c>
      <c r="I31" s="92"/>
      <c r="J31" s="93">
        <v>109205285</v>
      </c>
      <c r="K31" s="92"/>
    </row>
    <row r="32" spans="1:11" ht="12.75" customHeight="1">
      <c r="A32" s="12"/>
      <c r="B32" s="11"/>
      <c r="C32" s="12"/>
      <c r="D32" s="12" t="s">
        <v>21</v>
      </c>
      <c r="E32" s="206" t="s">
        <v>124</v>
      </c>
      <c r="F32" s="216">
        <f>158333.33+115940.6</f>
        <v>274273.93</v>
      </c>
      <c r="G32" s="35"/>
      <c r="H32" s="218">
        <v>262285.1</v>
      </c>
      <c r="I32" s="92"/>
      <c r="J32" s="93"/>
      <c r="K32" s="92"/>
    </row>
    <row r="33" spans="1:11" ht="12.75" customHeight="1">
      <c r="A33" s="12"/>
      <c r="B33" s="11"/>
      <c r="C33" s="12"/>
      <c r="D33" s="12" t="s">
        <v>21</v>
      </c>
      <c r="E33" s="206" t="s">
        <v>139</v>
      </c>
      <c r="F33" s="216">
        <f>140000/1.2</f>
        <v>116666.66666666667</v>
      </c>
      <c r="G33" s="35"/>
      <c r="H33" s="218">
        <v>57869.17</v>
      </c>
      <c r="I33" s="92"/>
      <c r="J33" s="93"/>
      <c r="K33" s="92"/>
    </row>
    <row r="34" spans="1:11" ht="12.75" customHeight="1">
      <c r="A34" s="12"/>
      <c r="B34" s="11"/>
      <c r="C34" s="12"/>
      <c r="D34" s="12" t="s">
        <v>21</v>
      </c>
      <c r="E34" s="206" t="s">
        <v>133</v>
      </c>
      <c r="F34" s="216">
        <f>30000/1.2</f>
        <v>25000</v>
      </c>
      <c r="G34" s="35"/>
      <c r="H34" s="218">
        <v>0</v>
      </c>
      <c r="I34" s="92"/>
      <c r="J34" s="93"/>
      <c r="K34" s="92"/>
    </row>
    <row r="35" spans="1:11" ht="12.75" customHeight="1">
      <c r="A35" s="12"/>
      <c r="B35" s="11"/>
      <c r="C35" s="12"/>
      <c r="D35" s="12" t="s">
        <v>21</v>
      </c>
      <c r="E35" s="206" t="s">
        <v>125</v>
      </c>
      <c r="F35" s="216">
        <f>108000+42500</f>
        <v>150500</v>
      </c>
      <c r="G35" s="35"/>
      <c r="H35" s="218">
        <v>0</v>
      </c>
      <c r="I35" s="92"/>
      <c r="J35" s="93"/>
      <c r="K35" s="92"/>
    </row>
    <row r="36" spans="1:11" ht="12.75" customHeight="1">
      <c r="A36" s="12"/>
      <c r="B36" s="11"/>
      <c r="C36" s="12"/>
      <c r="D36" t="s">
        <v>21</v>
      </c>
      <c r="E36" s="206" t="s">
        <v>128</v>
      </c>
      <c r="F36" s="216">
        <v>315241.6</v>
      </c>
      <c r="G36" s="35"/>
      <c r="H36" s="218">
        <v>203232</v>
      </c>
      <c r="I36" s="92"/>
      <c r="J36" s="93"/>
      <c r="K36" s="92"/>
    </row>
    <row r="37" spans="1:11" ht="12.75" customHeight="1">
      <c r="A37" s="12"/>
      <c r="B37" s="11"/>
      <c r="C37" s="12"/>
      <c r="D37" t="s">
        <v>21</v>
      </c>
      <c r="E37" s="206" t="s">
        <v>136</v>
      </c>
      <c r="F37" s="216">
        <v>40000</v>
      </c>
      <c r="G37" s="35"/>
      <c r="H37" s="218">
        <v>0</v>
      </c>
      <c r="I37" s="92"/>
      <c r="J37" s="93">
        <v>189650500</v>
      </c>
      <c r="K37" s="92"/>
    </row>
    <row r="38" spans="1:11" ht="12.75" customHeight="1">
      <c r="A38" s="12"/>
      <c r="B38" s="11"/>
      <c r="C38" s="12"/>
      <c r="D38" t="s">
        <v>21</v>
      </c>
      <c r="E38" s="206" t="s">
        <v>137</v>
      </c>
      <c r="F38" s="216">
        <v>40000</v>
      </c>
      <c r="G38" s="35"/>
      <c r="H38" s="218">
        <v>0</v>
      </c>
      <c r="I38" s="92"/>
      <c r="J38" s="93"/>
      <c r="K38" s="92"/>
    </row>
    <row r="39" spans="1:11" ht="12.75" customHeight="1">
      <c r="A39" s="12"/>
      <c r="B39" s="11"/>
      <c r="C39" s="12"/>
      <c r="D39"/>
      <c r="F39" s="172"/>
      <c r="G39" s="35"/>
      <c r="H39" s="128"/>
      <c r="I39" s="92"/>
      <c r="J39" s="93"/>
      <c r="K39" s="92"/>
    </row>
    <row r="40" spans="1:11" ht="12.75" customHeight="1">
      <c r="A40" s="12"/>
      <c r="B40" s="11"/>
      <c r="C40" s="36" t="s">
        <v>79</v>
      </c>
      <c r="D40" s="12"/>
      <c r="F40" s="26"/>
      <c r="G40" s="32"/>
      <c r="H40" s="95"/>
      <c r="I40" s="92"/>
      <c r="J40" s="95"/>
      <c r="K40" s="92"/>
    </row>
    <row r="41" spans="1:11" ht="12.75" customHeight="1">
      <c r="A41" s="12"/>
      <c r="B41" s="11"/>
      <c r="C41" s="12"/>
      <c r="D41" s="36" t="s">
        <v>5</v>
      </c>
      <c r="F41" s="219">
        <f>SUM(F42:F43)</f>
        <v>0</v>
      </c>
      <c r="G41" s="32"/>
      <c r="H41" s="220">
        <f>H42+H43</f>
        <v>-2199.05</v>
      </c>
      <c r="I41" s="92"/>
      <c r="J41" s="95">
        <f>J42+J43</f>
        <v>23192468</v>
      </c>
      <c r="K41" s="92"/>
    </row>
    <row r="42" spans="1:11" ht="12.75" customHeight="1">
      <c r="A42" s="12"/>
      <c r="B42" s="11"/>
      <c r="C42" s="12"/>
      <c r="D42" t="s">
        <v>21</v>
      </c>
      <c r="E42" s="229" t="s">
        <v>81</v>
      </c>
      <c r="F42" s="221">
        <v>0</v>
      </c>
      <c r="G42" s="82"/>
      <c r="H42" s="192">
        <v>-1842.47</v>
      </c>
      <c r="I42" s="92"/>
      <c r="J42" s="94">
        <v>22527154</v>
      </c>
      <c r="K42" s="92"/>
    </row>
    <row r="43" spans="1:11" ht="12.75" customHeight="1">
      <c r="A43" s="12"/>
      <c r="B43" s="11"/>
      <c r="C43" s="12"/>
      <c r="D43" t="s">
        <v>21</v>
      </c>
      <c r="E43" s="229" t="s">
        <v>84</v>
      </c>
      <c r="F43" s="222">
        <v>0</v>
      </c>
      <c r="G43" s="35"/>
      <c r="H43" s="223">
        <v>-356.58</v>
      </c>
      <c r="I43" s="92"/>
      <c r="J43" s="96">
        <v>665314</v>
      </c>
      <c r="K43" s="92"/>
    </row>
    <row r="44" spans="1:11" ht="12.75" customHeight="1">
      <c r="A44" s="12"/>
      <c r="B44" s="11"/>
      <c r="C44" s="12"/>
      <c r="D44"/>
      <c r="F44" s="173"/>
      <c r="G44" s="35"/>
      <c r="H44" s="128"/>
      <c r="I44" s="92"/>
      <c r="J44" s="96"/>
      <c r="K44" s="92"/>
    </row>
    <row r="45" spans="1:11" ht="12.75" customHeight="1">
      <c r="A45" s="12"/>
      <c r="B45" s="11"/>
      <c r="C45" s="36" t="s">
        <v>78</v>
      </c>
      <c r="D45" s="12"/>
      <c r="F45" s="224">
        <v>0</v>
      </c>
      <c r="G45" s="32"/>
      <c r="H45" s="226">
        <f>J45/1936.27</f>
        <v>0</v>
      </c>
      <c r="I45" s="92"/>
      <c r="J45" s="97">
        <v>0</v>
      </c>
      <c r="K45" s="92"/>
    </row>
    <row r="46" spans="1:11" ht="12.75" customHeight="1">
      <c r="A46" s="12"/>
      <c r="B46" s="11"/>
      <c r="C46" s="12"/>
      <c r="D46" s="12"/>
      <c r="F46" s="225"/>
      <c r="G46" s="32"/>
      <c r="H46" s="226"/>
      <c r="I46" s="92"/>
      <c r="J46" s="98"/>
      <c r="K46" s="92"/>
    </row>
    <row r="47" spans="1:11" ht="12.75" customHeight="1">
      <c r="A47" s="12"/>
      <c r="B47" s="11"/>
      <c r="C47" s="36" t="s">
        <v>6</v>
      </c>
      <c r="D47" s="12"/>
      <c r="F47" s="225">
        <v>0</v>
      </c>
      <c r="G47" s="32"/>
      <c r="H47" s="226">
        <f>J47/1936.27</f>
        <v>0</v>
      </c>
      <c r="I47" s="92"/>
      <c r="J47" s="98">
        <v>0</v>
      </c>
      <c r="K47" s="92"/>
    </row>
    <row r="48" spans="1:11" ht="12.75" customHeight="1">
      <c r="A48" s="12"/>
      <c r="B48" s="11"/>
      <c r="C48" s="12"/>
      <c r="D48" s="12"/>
      <c r="F48" s="32"/>
      <c r="G48" s="32"/>
      <c r="H48" s="128"/>
      <c r="I48" s="92"/>
      <c r="J48" s="92"/>
      <c r="K48" s="92"/>
    </row>
    <row r="49" spans="1:11" ht="12.75" customHeight="1">
      <c r="A49" s="12"/>
      <c r="B49" s="11"/>
      <c r="C49" s="36" t="s">
        <v>7</v>
      </c>
      <c r="D49" s="12"/>
      <c r="F49" s="73" t="s">
        <v>0</v>
      </c>
      <c r="G49" s="15"/>
      <c r="H49" s="128"/>
      <c r="I49" s="95"/>
      <c r="J49" s="99">
        <v>0</v>
      </c>
      <c r="K49" s="95"/>
    </row>
    <row r="50" spans="1:11" ht="15" customHeight="1">
      <c r="A50" s="12"/>
      <c r="B50" s="11"/>
      <c r="C50" s="12"/>
      <c r="D50" s="36" t="s">
        <v>8</v>
      </c>
      <c r="F50" s="227">
        <f>F52+F57+F68+F62+F63+F64+F71+F74+F75+F78+F81+F86+F87+F88+F89+F90</f>
        <v>3817059.28</v>
      </c>
      <c r="G50" s="15"/>
      <c r="H50" s="228">
        <f>H52+H57+H68+H62+H63+H64+H71+H74+H75+H78+H81+H86+H87+H88+H89+H90</f>
        <v>3921947.0599999996</v>
      </c>
      <c r="I50" s="95"/>
      <c r="J50" s="100">
        <v>3635595181</v>
      </c>
      <c r="K50" s="95"/>
    </row>
    <row r="51" spans="1:11" ht="12.75" customHeight="1">
      <c r="A51" s="12"/>
      <c r="B51" s="11"/>
      <c r="C51" s="12"/>
      <c r="D51" s="12"/>
      <c r="F51" s="149"/>
      <c r="G51" s="15"/>
      <c r="H51" s="143"/>
      <c r="I51" s="95"/>
      <c r="J51" s="150"/>
      <c r="K51" s="95"/>
    </row>
    <row r="52" spans="1:11" ht="12.75" customHeight="1">
      <c r="A52" s="12"/>
      <c r="B52" s="11"/>
      <c r="C52" s="12"/>
      <c r="D52" t="s">
        <v>21</v>
      </c>
      <c r="E52" s="229" t="s">
        <v>92</v>
      </c>
      <c r="F52" s="216">
        <f>F53</f>
        <v>1765936.68</v>
      </c>
      <c r="G52" s="35"/>
      <c r="H52" s="179">
        <f>H53+6339.85</f>
        <v>1840285.3900000001</v>
      </c>
      <c r="I52" s="101"/>
      <c r="J52" s="93">
        <v>2867127482</v>
      </c>
      <c r="K52" s="101"/>
    </row>
    <row r="53" spans="1:11" ht="12.75" customHeight="1">
      <c r="A53" s="12"/>
      <c r="B53" s="11"/>
      <c r="C53" s="12"/>
      <c r="D53" s="158"/>
      <c r="E53" s="158" t="s">
        <v>97</v>
      </c>
      <c r="F53" s="174">
        <f>SUM(F54:F56)</f>
        <v>1765936.68</v>
      </c>
      <c r="G53" s="35"/>
      <c r="H53" s="159">
        <f>SUM(H54:H56)</f>
        <v>1833945.54</v>
      </c>
      <c r="I53" s="101"/>
      <c r="J53" s="93"/>
      <c r="K53" s="101"/>
    </row>
    <row r="54" spans="1:11" ht="12.75" customHeight="1">
      <c r="A54" s="12"/>
      <c r="B54" s="11"/>
      <c r="C54" s="12"/>
      <c r="D54" s="158"/>
      <c r="E54" s="169" t="s">
        <v>106</v>
      </c>
      <c r="F54" s="174">
        <v>1698525.68</v>
      </c>
      <c r="G54" s="35"/>
      <c r="H54" s="159">
        <v>1667342.44</v>
      </c>
      <c r="I54" s="101"/>
      <c r="J54" s="93"/>
      <c r="K54" s="101"/>
    </row>
    <row r="55" spans="1:11" ht="12.75" customHeight="1">
      <c r="A55" s="12"/>
      <c r="B55" s="11"/>
      <c r="C55" s="12"/>
      <c r="D55" s="158"/>
      <c r="E55" s="169" t="s">
        <v>107</v>
      </c>
      <c r="F55" s="174">
        <v>67411</v>
      </c>
      <c r="G55" s="35"/>
      <c r="H55" s="159">
        <v>67411</v>
      </c>
      <c r="I55" s="101"/>
      <c r="J55" s="93"/>
      <c r="K55" s="101"/>
    </row>
    <row r="56" spans="1:11" ht="12.75" customHeight="1">
      <c r="A56" s="12"/>
      <c r="B56" s="11"/>
      <c r="C56" s="12"/>
      <c r="D56" s="158"/>
      <c r="E56" s="169" t="s">
        <v>119</v>
      </c>
      <c r="F56" s="174">
        <v>0</v>
      </c>
      <c r="G56" s="35"/>
      <c r="H56" s="159">
        <v>99192.1</v>
      </c>
      <c r="I56" s="101"/>
      <c r="J56" s="93"/>
      <c r="K56" s="101"/>
    </row>
    <row r="57" spans="1:11" ht="12.75" customHeight="1">
      <c r="A57" s="12"/>
      <c r="B57" s="11"/>
      <c r="C57" s="12"/>
      <c r="D57" t="s">
        <v>21</v>
      </c>
      <c r="E57" s="229" t="s">
        <v>93</v>
      </c>
      <c r="F57" s="216">
        <f>F58</f>
        <v>713445</v>
      </c>
      <c r="G57" s="35"/>
      <c r="H57" s="218">
        <f>H58+4511.84</f>
        <v>740724.0499999999</v>
      </c>
      <c r="I57" s="101"/>
      <c r="J57" s="93"/>
      <c r="K57" s="101"/>
    </row>
    <row r="58" spans="1:11" ht="12.75" customHeight="1">
      <c r="A58" s="12"/>
      <c r="B58" s="11"/>
      <c r="C58" s="12"/>
      <c r="D58" s="158"/>
      <c r="E58" s="158" t="s">
        <v>97</v>
      </c>
      <c r="F58" s="174">
        <f>SUM(F59:F61)</f>
        <v>713445</v>
      </c>
      <c r="G58" s="35"/>
      <c r="H58" s="159">
        <f>SUM(H59:H61)</f>
        <v>736212.21</v>
      </c>
      <c r="I58" s="101"/>
      <c r="J58" s="93"/>
      <c r="K58" s="101"/>
    </row>
    <row r="59" spans="1:11" ht="12.75" customHeight="1">
      <c r="A59" s="12"/>
      <c r="B59" s="11"/>
      <c r="C59" s="12"/>
      <c r="D59" s="158"/>
      <c r="E59" s="169" t="s">
        <v>105</v>
      </c>
      <c r="F59" s="174">
        <v>704632.5</v>
      </c>
      <c r="G59" s="35"/>
      <c r="H59" s="159">
        <v>710005.23</v>
      </c>
      <c r="I59" s="101"/>
      <c r="J59" s="93"/>
      <c r="K59" s="101"/>
    </row>
    <row r="60" spans="1:11" ht="12.75" customHeight="1">
      <c r="A60" s="12"/>
      <c r="B60" s="11"/>
      <c r="C60" s="12"/>
      <c r="D60" s="158"/>
      <c r="E60" s="169" t="s">
        <v>111</v>
      </c>
      <c r="F60" s="174">
        <v>8812.5</v>
      </c>
      <c r="G60" s="35"/>
      <c r="H60" s="159">
        <v>8812.5</v>
      </c>
      <c r="I60" s="101"/>
      <c r="J60" s="93"/>
      <c r="K60" s="101"/>
    </row>
    <row r="61" spans="1:11" ht="12.75" customHeight="1">
      <c r="A61" s="12"/>
      <c r="B61" s="11"/>
      <c r="C61" s="12"/>
      <c r="D61" s="158"/>
      <c r="E61" s="169" t="s">
        <v>119</v>
      </c>
      <c r="F61" s="174">
        <v>0</v>
      </c>
      <c r="G61" s="35"/>
      <c r="H61" s="159">
        <v>17394.48</v>
      </c>
      <c r="I61" s="101"/>
      <c r="J61" s="93"/>
      <c r="K61" s="101"/>
    </row>
    <row r="62" spans="1:11" ht="12.75" customHeight="1">
      <c r="A62" s="12"/>
      <c r="B62" s="11"/>
      <c r="C62" s="12"/>
      <c r="D62" s="158" t="s">
        <v>21</v>
      </c>
      <c r="E62" s="229" t="s">
        <v>96</v>
      </c>
      <c r="F62" s="230">
        <v>0</v>
      </c>
      <c r="G62" s="35"/>
      <c r="H62" s="218">
        <v>416.3</v>
      </c>
      <c r="I62" s="101"/>
      <c r="J62" s="93"/>
      <c r="K62" s="101"/>
    </row>
    <row r="63" spans="1:11" ht="12.75" customHeight="1">
      <c r="A63" s="12"/>
      <c r="B63" s="11"/>
      <c r="C63" s="12"/>
      <c r="D63" s="158" t="s">
        <v>21</v>
      </c>
      <c r="E63" s="229" t="s">
        <v>84</v>
      </c>
      <c r="F63" s="230">
        <v>0</v>
      </c>
      <c r="G63" s="35"/>
      <c r="H63" s="218">
        <v>1942.39</v>
      </c>
      <c r="I63" s="101"/>
      <c r="J63" s="93"/>
      <c r="K63" s="101"/>
    </row>
    <row r="64" spans="1:11" ht="12.75" customHeight="1">
      <c r="A64" s="12"/>
      <c r="B64" s="11"/>
      <c r="C64" s="12"/>
      <c r="D64" s="158" t="s">
        <v>21</v>
      </c>
      <c r="E64" s="229" t="s">
        <v>112</v>
      </c>
      <c r="F64" s="216">
        <f>F65</f>
        <v>184223.81</v>
      </c>
      <c r="G64" s="35"/>
      <c r="H64" s="218">
        <f>H65+1343.02</f>
        <v>129757.03</v>
      </c>
      <c r="I64" s="101"/>
      <c r="J64" s="93"/>
      <c r="K64" s="101"/>
    </row>
    <row r="65" spans="1:11" ht="12.75" customHeight="1">
      <c r="A65" s="12"/>
      <c r="B65" s="11"/>
      <c r="C65" s="12"/>
      <c r="D65" s="158"/>
      <c r="E65" s="158" t="s">
        <v>97</v>
      </c>
      <c r="F65" s="174">
        <f>SUM(F66:F67)</f>
        <v>184223.81</v>
      </c>
      <c r="G65" s="35"/>
      <c r="H65" s="159">
        <f>SUM(H66:H66)</f>
        <v>128414.01</v>
      </c>
      <c r="I65" s="101"/>
      <c r="J65" s="93"/>
      <c r="K65" s="101"/>
    </row>
    <row r="66" spans="1:11" ht="12.75" customHeight="1">
      <c r="A66" s="12"/>
      <c r="B66" s="11"/>
      <c r="C66" s="12"/>
      <c r="D66" s="158"/>
      <c r="E66" s="169" t="s">
        <v>108</v>
      </c>
      <c r="F66" s="174">
        <v>104223.81</v>
      </c>
      <c r="G66" s="35"/>
      <c r="H66" s="159">
        <v>128414.01</v>
      </c>
      <c r="I66" s="101"/>
      <c r="J66" s="93"/>
      <c r="K66" s="101"/>
    </row>
    <row r="67" spans="1:11" ht="12.75" customHeight="1">
      <c r="A67" s="12"/>
      <c r="B67" s="11"/>
      <c r="C67" s="12"/>
      <c r="D67" s="158"/>
      <c r="E67" s="169" t="s">
        <v>131</v>
      </c>
      <c r="F67" s="174">
        <v>80000</v>
      </c>
      <c r="G67" s="35"/>
      <c r="H67" s="159"/>
      <c r="I67" s="101"/>
      <c r="J67" s="93"/>
      <c r="K67" s="101"/>
    </row>
    <row r="68" spans="1:11" ht="12.75" customHeight="1">
      <c r="A68" s="12"/>
      <c r="B68" s="11"/>
      <c r="C68" s="12"/>
      <c r="D68" s="158" t="s">
        <v>21</v>
      </c>
      <c r="E68" s="229" t="s">
        <v>85</v>
      </c>
      <c r="F68" s="216">
        <f>F69</f>
        <v>77000</v>
      </c>
      <c r="G68" s="35"/>
      <c r="H68" s="218">
        <f>H69+2406.38</f>
        <v>75633.23000000001</v>
      </c>
      <c r="I68" s="101"/>
      <c r="J68" s="93"/>
      <c r="K68" s="101"/>
    </row>
    <row r="69" spans="1:11" ht="12.75" customHeight="1">
      <c r="A69" s="12"/>
      <c r="B69" s="11"/>
      <c r="C69" s="12"/>
      <c r="D69" s="158"/>
      <c r="E69" s="158" t="s">
        <v>97</v>
      </c>
      <c r="F69" s="174">
        <f>F70</f>
        <v>77000</v>
      </c>
      <c r="G69" s="35"/>
      <c r="H69" s="159">
        <f>SUM(H70)</f>
        <v>73226.85</v>
      </c>
      <c r="I69" s="101"/>
      <c r="J69" s="93"/>
      <c r="K69" s="101"/>
    </row>
    <row r="70" spans="1:11" ht="12.75" customHeight="1">
      <c r="A70" s="12"/>
      <c r="B70" s="11"/>
      <c r="C70" s="12"/>
      <c r="D70" s="158"/>
      <c r="E70" s="169" t="s">
        <v>105</v>
      </c>
      <c r="F70" s="174">
        <v>77000</v>
      </c>
      <c r="G70" s="35"/>
      <c r="H70" s="159">
        <v>73226.85</v>
      </c>
      <c r="I70" s="101"/>
      <c r="J70" s="93"/>
      <c r="K70" s="101"/>
    </row>
    <row r="71" spans="1:11" ht="12.75" customHeight="1">
      <c r="A71" s="12"/>
      <c r="B71" s="11"/>
      <c r="C71" s="12"/>
      <c r="D71" t="s">
        <v>21</v>
      </c>
      <c r="E71" s="229" t="s">
        <v>132</v>
      </c>
      <c r="F71" s="216">
        <f>F72</f>
        <v>51000</v>
      </c>
      <c r="G71" s="35"/>
      <c r="H71" s="218">
        <f>H72+852.04</f>
        <v>52497.73</v>
      </c>
      <c r="I71" s="101"/>
      <c r="J71" s="93">
        <v>456346688</v>
      </c>
      <c r="K71" s="101"/>
    </row>
    <row r="72" spans="1:11" ht="12.75" customHeight="1">
      <c r="A72" s="12"/>
      <c r="B72" s="11"/>
      <c r="C72" s="12"/>
      <c r="D72"/>
      <c r="E72" s="158" t="s">
        <v>97</v>
      </c>
      <c r="F72" s="174">
        <f>SUM(F73:F73)</f>
        <v>51000</v>
      </c>
      <c r="G72" s="35"/>
      <c r="H72" s="159">
        <f>SUM(H73)</f>
        <v>51645.69</v>
      </c>
      <c r="I72" s="101"/>
      <c r="J72" s="93"/>
      <c r="K72" s="101"/>
    </row>
    <row r="73" spans="1:11" ht="12.75" customHeight="1">
      <c r="A73" s="12"/>
      <c r="B73" s="11"/>
      <c r="C73" s="12"/>
      <c r="D73"/>
      <c r="E73" s="169" t="s">
        <v>130</v>
      </c>
      <c r="F73" s="174">
        <v>51000</v>
      </c>
      <c r="G73" s="35"/>
      <c r="H73" s="159">
        <v>51645.69</v>
      </c>
      <c r="I73" s="101"/>
      <c r="J73" s="93"/>
      <c r="K73" s="101"/>
    </row>
    <row r="74" spans="1:11" ht="12.75" customHeight="1">
      <c r="A74" s="12"/>
      <c r="B74" s="11"/>
      <c r="C74" s="12"/>
      <c r="D74" t="s">
        <v>21</v>
      </c>
      <c r="E74" s="229" t="s">
        <v>91</v>
      </c>
      <c r="F74" s="216">
        <v>0</v>
      </c>
      <c r="G74" s="35"/>
      <c r="H74" s="218">
        <v>41.63</v>
      </c>
      <c r="I74" s="101"/>
      <c r="J74" s="93"/>
      <c r="K74" s="101"/>
    </row>
    <row r="75" spans="1:11" ht="12.75" customHeight="1">
      <c r="A75" s="12"/>
      <c r="B75" s="11"/>
      <c r="C75" s="12"/>
      <c r="D75" s="12" t="s">
        <v>21</v>
      </c>
      <c r="E75" s="229" t="s">
        <v>124</v>
      </c>
      <c r="F75" s="216">
        <f>F76</f>
        <v>46042.3</v>
      </c>
      <c r="G75" s="35"/>
      <c r="H75" s="218">
        <f>H76+97.74</f>
        <v>75087.52</v>
      </c>
      <c r="I75" s="101"/>
      <c r="J75" s="93">
        <v>1595647</v>
      </c>
      <c r="K75" s="101"/>
    </row>
    <row r="76" spans="1:11" ht="12.75" customHeight="1">
      <c r="A76" s="12"/>
      <c r="B76" s="11"/>
      <c r="C76" s="12"/>
      <c r="D76" s="12"/>
      <c r="E76" s="158" t="s">
        <v>97</v>
      </c>
      <c r="F76" s="174">
        <f>SUM(F77:F77)</f>
        <v>46042.3</v>
      </c>
      <c r="G76" s="35"/>
      <c r="H76" s="159">
        <f>SUM(H77:H77)</f>
        <v>74989.78</v>
      </c>
      <c r="I76" s="101"/>
      <c r="J76" s="93">
        <v>1628745</v>
      </c>
      <c r="K76" s="101"/>
    </row>
    <row r="77" spans="1:11" ht="12.75" customHeight="1">
      <c r="A77" s="12"/>
      <c r="B77" s="11"/>
      <c r="C77" s="12"/>
      <c r="D77" s="12"/>
      <c r="E77" s="169" t="s">
        <v>108</v>
      </c>
      <c r="F77" s="174">
        <v>46042.3</v>
      </c>
      <c r="G77" s="35"/>
      <c r="H77" s="159">
        <v>74989.78</v>
      </c>
      <c r="I77" s="101"/>
      <c r="J77" s="93">
        <v>9644</v>
      </c>
      <c r="K77" s="101"/>
    </row>
    <row r="78" spans="1:11" ht="12.75" customHeight="1">
      <c r="A78" s="12"/>
      <c r="B78" s="11"/>
      <c r="C78" s="12"/>
      <c r="D78" s="12" t="s">
        <v>21</v>
      </c>
      <c r="E78" s="231" t="s">
        <v>104</v>
      </c>
      <c r="F78" s="216">
        <f>F79</f>
        <v>55000</v>
      </c>
      <c r="G78" s="35"/>
      <c r="H78" s="218">
        <f>H79</f>
        <v>10000</v>
      </c>
      <c r="I78" s="101"/>
      <c r="J78" s="93"/>
      <c r="K78" s="101"/>
    </row>
    <row r="79" spans="1:11" ht="12.75" customHeight="1">
      <c r="A79" s="12"/>
      <c r="B79" s="11"/>
      <c r="C79" s="12"/>
      <c r="D79" s="12"/>
      <c r="E79" s="169" t="s">
        <v>97</v>
      </c>
      <c r="F79" s="174">
        <f>SUM(F80)</f>
        <v>55000</v>
      </c>
      <c r="G79" s="35"/>
      <c r="H79" s="159">
        <f>SUM(H80)</f>
        <v>10000</v>
      </c>
      <c r="I79" s="101"/>
      <c r="J79" s="93"/>
      <c r="K79" s="101"/>
    </row>
    <row r="80" spans="1:11" ht="12.75" customHeight="1">
      <c r="A80" s="12"/>
      <c r="B80" s="11"/>
      <c r="C80" s="12"/>
      <c r="D80" s="12"/>
      <c r="E80" s="169" t="s">
        <v>109</v>
      </c>
      <c r="F80" s="174">
        <f>54900+45100-45000</f>
        <v>55000</v>
      </c>
      <c r="G80" s="35"/>
      <c r="H80" s="159">
        <v>10000</v>
      </c>
      <c r="I80" s="101"/>
      <c r="J80" s="93"/>
      <c r="K80" s="101"/>
    </row>
    <row r="81" spans="1:11" ht="12.75" customHeight="1">
      <c r="A81" s="12"/>
      <c r="B81" s="11"/>
      <c r="C81" s="12"/>
      <c r="D81" t="s">
        <v>21</v>
      </c>
      <c r="E81" s="229" t="s">
        <v>127</v>
      </c>
      <c r="F81" s="216">
        <f>F82</f>
        <v>93500.56</v>
      </c>
      <c r="G81" s="35"/>
      <c r="H81" s="218">
        <f>H82+767.2</f>
        <v>98052.62</v>
      </c>
      <c r="I81" s="101"/>
      <c r="J81" s="93"/>
      <c r="K81" s="101"/>
    </row>
    <row r="82" spans="1:11" ht="12.75" customHeight="1">
      <c r="A82" s="12"/>
      <c r="B82" s="11"/>
      <c r="C82" s="12"/>
      <c r="D82"/>
      <c r="E82" s="158" t="s">
        <v>97</v>
      </c>
      <c r="F82" s="174">
        <f>SUM(F83:F85)</f>
        <v>93500.56</v>
      </c>
      <c r="G82" s="35"/>
      <c r="H82" s="159">
        <f>SUM(H83:H85)</f>
        <v>97285.42</v>
      </c>
      <c r="I82" s="101"/>
      <c r="J82" s="93"/>
      <c r="K82" s="101"/>
    </row>
    <row r="83" spans="1:11" ht="12.75" customHeight="1">
      <c r="A83" s="12"/>
      <c r="B83" s="11"/>
      <c r="C83" s="12"/>
      <c r="D83"/>
      <c r="E83" s="169" t="s">
        <v>105</v>
      </c>
      <c r="F83" s="174">
        <v>40500.56</v>
      </c>
      <c r="G83" s="35"/>
      <c r="H83" s="159">
        <v>40836.26</v>
      </c>
      <c r="I83" s="101"/>
      <c r="J83" s="93">
        <v>1031082</v>
      </c>
      <c r="K83" s="101"/>
    </row>
    <row r="84" spans="1:11" ht="12.75" customHeight="1">
      <c r="A84" s="12"/>
      <c r="B84" s="11"/>
      <c r="C84" s="12"/>
      <c r="D84"/>
      <c r="E84" s="169" t="s">
        <v>108</v>
      </c>
      <c r="F84" s="174">
        <v>53000</v>
      </c>
      <c r="G84" s="35"/>
      <c r="H84" s="159">
        <v>53721.71</v>
      </c>
      <c r="I84" s="101"/>
      <c r="J84" s="93"/>
      <c r="K84" s="101"/>
    </row>
    <row r="85" spans="1:11" ht="12.75" customHeight="1">
      <c r="A85" s="12"/>
      <c r="B85" s="11"/>
      <c r="C85" s="12"/>
      <c r="D85"/>
      <c r="E85" s="169" t="s">
        <v>120</v>
      </c>
      <c r="F85" s="174">
        <v>0</v>
      </c>
      <c r="G85" s="35"/>
      <c r="H85" s="159">
        <v>2727.45</v>
      </c>
      <c r="I85" s="101"/>
      <c r="J85" s="93"/>
      <c r="K85" s="101"/>
    </row>
    <row r="86" spans="2:11" ht="12.75" customHeight="1">
      <c r="B86" s="38"/>
      <c r="D86" s="9" t="s">
        <v>21</v>
      </c>
      <c r="E86" s="254" t="s">
        <v>135</v>
      </c>
      <c r="F86" s="177">
        <v>603729.73</v>
      </c>
      <c r="G86" s="15"/>
      <c r="H86" s="181">
        <v>789628</v>
      </c>
      <c r="I86" s="95"/>
      <c r="J86" s="111">
        <v>0</v>
      </c>
      <c r="K86" s="95"/>
    </row>
    <row r="87" spans="1:11" ht="12.75" customHeight="1">
      <c r="A87" s="12"/>
      <c r="B87" s="11"/>
      <c r="C87" s="12"/>
      <c r="D87" s="232" t="s">
        <v>134</v>
      </c>
      <c r="E87" s="229"/>
      <c r="F87" s="216">
        <v>0</v>
      </c>
      <c r="G87" s="35"/>
      <c r="H87" s="218">
        <v>41964.51</v>
      </c>
      <c r="I87" s="101"/>
      <c r="J87" s="93"/>
      <c r="K87" s="101"/>
    </row>
    <row r="88" spans="1:11" ht="12.75" customHeight="1">
      <c r="A88" s="12"/>
      <c r="B88" s="11"/>
      <c r="C88" s="12"/>
      <c r="D88" s="232" t="s">
        <v>121</v>
      </c>
      <c r="E88" s="229"/>
      <c r="F88" s="216">
        <v>50000</v>
      </c>
      <c r="G88" s="35"/>
      <c r="H88" s="218">
        <v>20000</v>
      </c>
      <c r="I88" s="101"/>
      <c r="J88" s="93"/>
      <c r="K88" s="101"/>
    </row>
    <row r="89" spans="1:11" ht="12.75" customHeight="1">
      <c r="A89" s="12"/>
      <c r="B89" s="11"/>
      <c r="C89" s="12"/>
      <c r="D89" s="232" t="s">
        <v>129</v>
      </c>
      <c r="E89" s="229"/>
      <c r="F89" s="216">
        <v>97500</v>
      </c>
      <c r="G89" s="35"/>
      <c r="H89" s="218">
        <v>40000</v>
      </c>
      <c r="I89" s="101"/>
      <c r="J89" s="93"/>
      <c r="K89" s="101"/>
    </row>
    <row r="90" spans="1:11" ht="12.75" customHeight="1">
      <c r="A90" s="12"/>
      <c r="B90" s="11"/>
      <c r="C90" s="12"/>
      <c r="D90" s="232" t="s">
        <v>110</v>
      </c>
      <c r="E90" s="232"/>
      <c r="F90" s="177">
        <f>7681.2+72000</f>
        <v>79681.2</v>
      </c>
      <c r="G90" s="15"/>
      <c r="H90" s="218">
        <v>5916.66</v>
      </c>
      <c r="I90" s="101"/>
      <c r="J90" s="93">
        <v>0</v>
      </c>
      <c r="K90" s="101"/>
    </row>
    <row r="91" spans="1:11" ht="12.75" customHeight="1">
      <c r="A91" s="12"/>
      <c r="B91" s="11"/>
      <c r="C91" s="12"/>
      <c r="D91" s="12"/>
      <c r="E91" s="12"/>
      <c r="F91" s="15"/>
      <c r="G91" s="15"/>
      <c r="H91" s="95"/>
      <c r="I91" s="101"/>
      <c r="J91" s="93"/>
      <c r="K91" s="101"/>
    </row>
    <row r="92" spans="1:11" ht="12.75" customHeight="1">
      <c r="A92" s="12"/>
      <c r="B92" s="11"/>
      <c r="C92" s="12"/>
      <c r="D92" s="17"/>
      <c r="F92" s="187"/>
      <c r="G92" s="186"/>
      <c r="H92" s="184"/>
      <c r="I92" s="95"/>
      <c r="J92" s="95"/>
      <c r="K92" s="95"/>
    </row>
    <row r="93" spans="1:13" s="3" customFormat="1" ht="15.75" customHeight="1">
      <c r="A93" s="17"/>
      <c r="B93" s="205" t="s">
        <v>9</v>
      </c>
      <c r="C93" s="17"/>
      <c r="D93" s="12"/>
      <c r="E93" s="9"/>
      <c r="F93" s="146"/>
      <c r="G93" s="234">
        <f>F95+F111+F132+F143+F151+F159+F162+F164+F166</f>
        <v>8253839.757999999</v>
      </c>
      <c r="H93" s="147"/>
      <c r="I93" s="212">
        <f>H95+H111+H132+H143+H151+H159+H162+H164+H166</f>
        <v>7431304.8900000015</v>
      </c>
      <c r="J93" s="102"/>
      <c r="K93" s="103">
        <v>-13079347992</v>
      </c>
      <c r="M93" s="83"/>
    </row>
    <row r="94" spans="1:13" s="3" customFormat="1" ht="15.75" customHeight="1">
      <c r="A94" s="17"/>
      <c r="B94" s="170"/>
      <c r="C94" s="36" t="s">
        <v>10</v>
      </c>
      <c r="D94" s="12"/>
      <c r="E94" s="9"/>
      <c r="F94" s="146"/>
      <c r="G94" s="15"/>
      <c r="H94" s="147"/>
      <c r="I94" s="178"/>
      <c r="J94" s="102"/>
      <c r="K94" s="103"/>
      <c r="M94" s="83"/>
    </row>
    <row r="95" spans="1:13" s="3" customFormat="1" ht="15.75" customHeight="1">
      <c r="A95" s="17"/>
      <c r="B95" s="170"/>
      <c r="C95" s="17"/>
      <c r="D95" s="36" t="s">
        <v>122</v>
      </c>
      <c r="E95" s="9"/>
      <c r="F95" s="213">
        <f>SUM(F96:F109)</f>
        <v>788060.4999999998</v>
      </c>
      <c r="G95" s="15"/>
      <c r="H95" s="214">
        <f>SUM(H96:H109)</f>
        <v>737748.1300000001</v>
      </c>
      <c r="I95" s="178"/>
      <c r="J95" s="102"/>
      <c r="K95" s="103"/>
      <c r="M95" s="83"/>
    </row>
    <row r="96" spans="1:13" s="3" customFormat="1" ht="12.75" customHeight="1">
      <c r="A96" s="17"/>
      <c r="B96" s="16"/>
      <c r="C96" s="17"/>
      <c r="D96" t="s">
        <v>21</v>
      </c>
      <c r="E96" s="229" t="s">
        <v>92</v>
      </c>
      <c r="F96" s="216">
        <v>281592.15</v>
      </c>
      <c r="G96" s="15"/>
      <c r="H96" s="218">
        <v>314128.31</v>
      </c>
      <c r="I96" s="132"/>
      <c r="J96" s="102"/>
      <c r="K96" s="103"/>
      <c r="M96" s="83"/>
    </row>
    <row r="97" spans="1:11" ht="12.75" customHeight="1">
      <c r="A97" s="12"/>
      <c r="B97" s="11"/>
      <c r="C97" s="17"/>
      <c r="D97" t="s">
        <v>21</v>
      </c>
      <c r="E97" s="229" t="s">
        <v>93</v>
      </c>
      <c r="F97" s="216">
        <v>135525.97</v>
      </c>
      <c r="G97" s="15"/>
      <c r="H97" s="218">
        <v>112198.16</v>
      </c>
      <c r="I97" s="95"/>
      <c r="J97" s="95" t="s">
        <v>0</v>
      </c>
      <c r="K97" s="95"/>
    </row>
    <row r="98" spans="1:11" ht="15.75" customHeight="1">
      <c r="A98" s="12"/>
      <c r="B98" s="11"/>
      <c r="D98" t="s">
        <v>21</v>
      </c>
      <c r="E98" s="229" t="s">
        <v>96</v>
      </c>
      <c r="F98" s="216">
        <v>10761.72</v>
      </c>
      <c r="G98" s="15"/>
      <c r="H98" s="218">
        <v>829.95</v>
      </c>
      <c r="I98" s="95"/>
      <c r="J98" s="95">
        <v>4380769479</v>
      </c>
      <c r="K98" s="95"/>
    </row>
    <row r="99" spans="1:11" ht="12.75" customHeight="1">
      <c r="A99" s="12"/>
      <c r="B99" s="11"/>
      <c r="D99" t="s">
        <v>21</v>
      </c>
      <c r="E99" s="229" t="s">
        <v>84</v>
      </c>
      <c r="F99" s="216">
        <v>243176</v>
      </c>
      <c r="G99" s="15"/>
      <c r="H99" s="218">
        <v>220662.59</v>
      </c>
      <c r="I99" s="95"/>
      <c r="J99" s="95"/>
      <c r="K99" s="95"/>
    </row>
    <row r="100" spans="1:11" ht="12.75" customHeight="1">
      <c r="A100" s="12"/>
      <c r="B100" s="11"/>
      <c r="C100" s="12"/>
      <c r="D100" t="s">
        <v>21</v>
      </c>
      <c r="E100" s="229" t="s">
        <v>101</v>
      </c>
      <c r="F100" s="216">
        <v>20410.96</v>
      </c>
      <c r="G100" s="15"/>
      <c r="H100" s="218">
        <v>17870.66</v>
      </c>
      <c r="I100" s="95"/>
      <c r="J100" s="101">
        <v>605752456</v>
      </c>
      <c r="K100" s="95"/>
    </row>
    <row r="101" spans="1:11" ht="12.75" customHeight="1">
      <c r="A101" s="12"/>
      <c r="B101" s="11"/>
      <c r="C101" s="12"/>
      <c r="D101" t="s">
        <v>21</v>
      </c>
      <c r="E101" s="229" t="s">
        <v>85</v>
      </c>
      <c r="F101" s="216">
        <v>6767.72</v>
      </c>
      <c r="G101" s="15"/>
      <c r="H101" s="218">
        <v>6623.66</v>
      </c>
      <c r="I101" s="95"/>
      <c r="J101" s="101"/>
      <c r="K101" s="95"/>
    </row>
    <row r="102" spans="1:11" ht="12.75" customHeight="1">
      <c r="A102" s="12"/>
      <c r="B102" s="11"/>
      <c r="C102" s="12"/>
      <c r="D102" t="s">
        <v>21</v>
      </c>
      <c r="E102" s="229" t="s">
        <v>132</v>
      </c>
      <c r="F102" s="216">
        <v>30797.7</v>
      </c>
      <c r="G102" s="15"/>
      <c r="H102" s="218">
        <v>22232.56</v>
      </c>
      <c r="I102" s="95"/>
      <c r="J102" s="101"/>
      <c r="K102" s="95"/>
    </row>
    <row r="103" spans="1:11" ht="12.75" customHeight="1">
      <c r="A103" s="12"/>
      <c r="B103" s="11"/>
      <c r="C103" s="12"/>
      <c r="D103" t="s">
        <v>21</v>
      </c>
      <c r="E103" s="229" t="s">
        <v>91</v>
      </c>
      <c r="F103" s="216">
        <v>8177.44</v>
      </c>
      <c r="G103" s="15"/>
      <c r="H103" s="218">
        <v>7688.35</v>
      </c>
      <c r="I103" s="95"/>
      <c r="J103" s="101">
        <v>6937294</v>
      </c>
      <c r="K103" s="95"/>
    </row>
    <row r="104" spans="1:11" ht="12.75" customHeight="1">
      <c r="A104" s="12"/>
      <c r="B104" s="11"/>
      <c r="C104" s="12"/>
      <c r="D104" s="12" t="s">
        <v>21</v>
      </c>
      <c r="E104" s="229" t="s">
        <v>124</v>
      </c>
      <c r="F104" s="216">
        <v>16690.13</v>
      </c>
      <c r="G104" s="15"/>
      <c r="H104" s="218">
        <v>15047.41</v>
      </c>
      <c r="I104" s="95"/>
      <c r="J104" s="101">
        <v>16285199</v>
      </c>
      <c r="K104" s="95"/>
    </row>
    <row r="105" spans="1:11" ht="12.75" customHeight="1">
      <c r="A105" s="12"/>
      <c r="B105" s="11"/>
      <c r="C105" s="12"/>
      <c r="D105" s="12" t="s">
        <v>21</v>
      </c>
      <c r="E105" s="229" t="s">
        <v>139</v>
      </c>
      <c r="F105" s="216">
        <v>717.64</v>
      </c>
      <c r="G105" s="15"/>
      <c r="H105" s="218">
        <v>138.47</v>
      </c>
      <c r="I105" s="95"/>
      <c r="J105" s="101">
        <v>1373587462</v>
      </c>
      <c r="K105" s="95"/>
    </row>
    <row r="106" spans="1:11" ht="12.75" customHeight="1">
      <c r="A106" s="12"/>
      <c r="B106" s="11"/>
      <c r="C106" s="12"/>
      <c r="D106" s="12" t="s">
        <v>21</v>
      </c>
      <c r="E106" s="229" t="s">
        <v>125</v>
      </c>
      <c r="F106" s="216">
        <f>9000/2</f>
        <v>4500</v>
      </c>
      <c r="G106" s="15"/>
      <c r="H106" s="218">
        <v>0</v>
      </c>
      <c r="I106" s="95"/>
      <c r="J106" s="101">
        <v>1829247116</v>
      </c>
      <c r="K106" s="95"/>
    </row>
    <row r="107" spans="1:11" ht="12.75" customHeight="1">
      <c r="A107" s="12"/>
      <c r="B107" s="11"/>
      <c r="C107" s="12"/>
      <c r="D107" s="12" t="s">
        <v>21</v>
      </c>
      <c r="E107" s="229" t="s">
        <v>104</v>
      </c>
      <c r="F107" s="216">
        <v>1500</v>
      </c>
      <c r="G107" s="15"/>
      <c r="H107" s="218">
        <v>0</v>
      </c>
      <c r="I107" s="95"/>
      <c r="J107" s="101">
        <v>5812110</v>
      </c>
      <c r="K107" s="95"/>
    </row>
    <row r="108" spans="1:11" ht="12.75" customHeight="1">
      <c r="A108" s="12"/>
      <c r="B108" s="11"/>
      <c r="C108" s="12"/>
      <c r="D108" t="s">
        <v>21</v>
      </c>
      <c r="E108" s="229" t="s">
        <v>128</v>
      </c>
      <c r="F108" s="216">
        <v>10508</v>
      </c>
      <c r="G108" s="15"/>
      <c r="H108" s="218">
        <v>8516.64</v>
      </c>
      <c r="I108" s="95"/>
      <c r="J108" s="101"/>
      <c r="K108" s="95"/>
    </row>
    <row r="109" spans="1:11" ht="12.75" customHeight="1">
      <c r="A109" s="12"/>
      <c r="B109" s="11"/>
      <c r="C109" s="12"/>
      <c r="D109" s="12" t="s">
        <v>21</v>
      </c>
      <c r="E109" s="229" t="s">
        <v>90</v>
      </c>
      <c r="F109" s="216">
        <v>16935.07</v>
      </c>
      <c r="G109" s="15"/>
      <c r="H109" s="218">
        <v>11811.37</v>
      </c>
      <c r="I109" s="95"/>
      <c r="J109" s="101"/>
      <c r="K109" s="95"/>
    </row>
    <row r="110" spans="1:11" ht="12.75" customHeight="1">
      <c r="A110" s="12"/>
      <c r="B110" s="11"/>
      <c r="C110" s="12"/>
      <c r="D110" s="12"/>
      <c r="F110" s="145"/>
      <c r="G110" s="15"/>
      <c r="H110" s="163"/>
      <c r="I110" s="95"/>
      <c r="J110" s="101">
        <v>0</v>
      </c>
      <c r="K110" s="95"/>
    </row>
    <row r="111" spans="1:11" ht="15" customHeight="1">
      <c r="A111" s="12"/>
      <c r="B111" s="11"/>
      <c r="C111" s="36" t="s">
        <v>11</v>
      </c>
      <c r="D111" s="12"/>
      <c r="F111" s="227">
        <f>SUM(F112:F129)</f>
        <v>4088816.0800000005</v>
      </c>
      <c r="G111" s="15"/>
      <c r="H111" s="228">
        <f>SUM(H112:H129)</f>
        <v>3773883.030000001</v>
      </c>
      <c r="I111" s="95"/>
      <c r="J111" s="101">
        <v>12518923</v>
      </c>
      <c r="K111" s="95"/>
    </row>
    <row r="112" spans="1:11" ht="12.75" customHeight="1">
      <c r="A112" s="12"/>
      <c r="B112" s="11"/>
      <c r="C112" s="12"/>
      <c r="D112" t="s">
        <v>21</v>
      </c>
      <c r="E112" s="229" t="s">
        <v>92</v>
      </c>
      <c r="F112" s="216">
        <f>1961252.27-418079.8</f>
        <v>1543172.47</v>
      </c>
      <c r="G112" s="15"/>
      <c r="H112" s="218">
        <v>1419710.4</v>
      </c>
      <c r="I112" s="95"/>
      <c r="J112" s="101">
        <v>13589893</v>
      </c>
      <c r="K112" s="95"/>
    </row>
    <row r="113" spans="1:11" ht="12.75" customHeight="1">
      <c r="A113" s="12"/>
      <c r="B113" s="11"/>
      <c r="C113" s="12"/>
      <c r="D113" t="s">
        <v>21</v>
      </c>
      <c r="E113" s="229" t="s">
        <v>94</v>
      </c>
      <c r="F113" s="216">
        <f>1007687.36-172634.2</f>
        <v>835053.1599999999</v>
      </c>
      <c r="G113" s="15"/>
      <c r="H113" s="218">
        <v>830107.68</v>
      </c>
      <c r="I113" s="95"/>
      <c r="J113" s="101"/>
      <c r="K113" s="95"/>
    </row>
    <row r="114" spans="1:11" ht="14.25" customHeight="1">
      <c r="A114" s="12"/>
      <c r="B114" s="11"/>
      <c r="C114" s="17"/>
      <c r="D114" t="s">
        <v>21</v>
      </c>
      <c r="E114" s="229" t="s">
        <v>96</v>
      </c>
      <c r="F114" s="216">
        <v>14932.16</v>
      </c>
      <c r="G114" s="15"/>
      <c r="H114" s="218">
        <v>7852.64</v>
      </c>
      <c r="I114" s="95"/>
      <c r="J114" s="104">
        <v>4210407973</v>
      </c>
      <c r="K114" s="95"/>
    </row>
    <row r="115" spans="1:11" ht="12.75" customHeight="1">
      <c r="A115" s="12"/>
      <c r="B115" s="11"/>
      <c r="C115" s="12"/>
      <c r="D115" t="s">
        <v>21</v>
      </c>
      <c r="E115" s="229" t="s">
        <v>84</v>
      </c>
      <c r="F115" s="216">
        <v>84354.96</v>
      </c>
      <c r="G115" s="15"/>
      <c r="H115" s="218">
        <v>63777.31</v>
      </c>
      <c r="I115" s="95"/>
      <c r="J115" s="100"/>
      <c r="K115" s="95"/>
    </row>
    <row r="116" spans="1:11" ht="12.75" customHeight="1">
      <c r="A116" s="12"/>
      <c r="B116" s="11"/>
      <c r="C116" s="12"/>
      <c r="D116" t="s">
        <v>21</v>
      </c>
      <c r="E116" s="229" t="s">
        <v>102</v>
      </c>
      <c r="F116" s="216">
        <f>443536.62-4100</f>
        <v>439436.62</v>
      </c>
      <c r="G116" s="15"/>
      <c r="H116" s="218">
        <v>407526.53</v>
      </c>
      <c r="I116" s="95"/>
      <c r="J116" s="101">
        <v>1408440542</v>
      </c>
      <c r="K116" s="95"/>
    </row>
    <row r="117" spans="1:11" ht="12.75" customHeight="1">
      <c r="A117" s="12"/>
      <c r="B117" s="11"/>
      <c r="C117" s="12"/>
      <c r="D117" t="s">
        <v>21</v>
      </c>
      <c r="E117" s="229" t="s">
        <v>85</v>
      </c>
      <c r="F117" s="216">
        <f>30064.47-8300</f>
        <v>21764.47</v>
      </c>
      <c r="G117" s="15"/>
      <c r="H117" s="218">
        <v>26247.58</v>
      </c>
      <c r="I117" s="95"/>
      <c r="J117" s="101"/>
      <c r="K117" s="95"/>
    </row>
    <row r="118" spans="1:11" ht="12.75" customHeight="1">
      <c r="A118" s="12"/>
      <c r="B118" s="11"/>
      <c r="C118" s="12"/>
      <c r="D118" t="s">
        <v>21</v>
      </c>
      <c r="E118" s="229" t="s">
        <v>132</v>
      </c>
      <c r="F118" s="216">
        <f>125157.69-29412</f>
        <v>95745.69</v>
      </c>
      <c r="G118" s="15"/>
      <c r="H118" s="218">
        <v>71519.39</v>
      </c>
      <c r="I118" s="95"/>
      <c r="J118" s="101"/>
      <c r="K118" s="95"/>
    </row>
    <row r="119" spans="1:11" ht="12.75" customHeight="1">
      <c r="A119" s="12"/>
      <c r="B119" s="11"/>
      <c r="C119" s="12"/>
      <c r="D119" t="s">
        <v>21</v>
      </c>
      <c r="E119" s="229" t="s">
        <v>91</v>
      </c>
      <c r="F119" s="216">
        <v>15303.6</v>
      </c>
      <c r="G119" s="15"/>
      <c r="H119" s="218">
        <v>10670.36</v>
      </c>
      <c r="I119" s="95"/>
      <c r="J119" s="101">
        <v>79304413</v>
      </c>
      <c r="K119" s="95"/>
    </row>
    <row r="120" spans="1:11" ht="12.75" customHeight="1">
      <c r="A120" s="12"/>
      <c r="B120" s="11"/>
      <c r="C120" s="12"/>
      <c r="D120" s="12" t="s">
        <v>21</v>
      </c>
      <c r="E120" s="229" t="s">
        <v>124</v>
      </c>
      <c r="F120" s="216">
        <v>219648.82</v>
      </c>
      <c r="G120" s="15"/>
      <c r="H120" s="218">
        <v>257525.99</v>
      </c>
      <c r="I120" s="95"/>
      <c r="J120" s="101">
        <v>146792901</v>
      </c>
      <c r="K120" s="95"/>
    </row>
    <row r="121" spans="1:11" ht="12.75" customHeight="1">
      <c r="A121" s="12"/>
      <c r="B121" s="11"/>
      <c r="C121" s="12"/>
      <c r="D121" s="12" t="s">
        <v>21</v>
      </c>
      <c r="E121" s="229" t="s">
        <v>140</v>
      </c>
      <c r="F121" s="216">
        <f>78018.7+30000-36666-25000</f>
        <v>46352.7</v>
      </c>
      <c r="G121" s="15"/>
      <c r="H121" s="218">
        <v>42654.43</v>
      </c>
      <c r="I121" s="95"/>
      <c r="J121" s="101">
        <v>90314829</v>
      </c>
      <c r="K121" s="95"/>
    </row>
    <row r="122" spans="1:11" ht="12.75" customHeight="1">
      <c r="A122" s="12"/>
      <c r="B122" s="11"/>
      <c r="C122" s="12"/>
      <c r="D122" s="12" t="s">
        <v>21</v>
      </c>
      <c r="E122" s="229" t="s">
        <v>138</v>
      </c>
      <c r="F122" s="216">
        <v>25000</v>
      </c>
      <c r="G122" s="15"/>
      <c r="H122" s="218">
        <v>0</v>
      </c>
      <c r="I122" s="95"/>
      <c r="J122" s="101"/>
      <c r="K122" s="95"/>
    </row>
    <row r="123" spans="1:11" ht="12.75" customHeight="1">
      <c r="A123" s="12"/>
      <c r="B123" s="11"/>
      <c r="C123" s="12"/>
      <c r="D123" s="12" t="s">
        <v>21</v>
      </c>
      <c r="E123" s="229" t="s">
        <v>125</v>
      </c>
      <c r="F123" s="216">
        <f>256500/2</f>
        <v>128250</v>
      </c>
      <c r="G123" s="15"/>
      <c r="H123" s="218">
        <v>0</v>
      </c>
      <c r="I123" s="95"/>
      <c r="J123" s="101">
        <v>81606455</v>
      </c>
      <c r="K123" s="95"/>
    </row>
    <row r="124" spans="1:11" ht="12.75" customHeight="1">
      <c r="A124" s="12"/>
      <c r="B124" s="11"/>
      <c r="C124" s="12"/>
      <c r="D124" s="12" t="s">
        <v>21</v>
      </c>
      <c r="E124" s="229" t="s">
        <v>104</v>
      </c>
      <c r="F124" s="216">
        <f>53400+40000-45000</f>
        <v>48400</v>
      </c>
      <c r="G124" s="15"/>
      <c r="H124" s="218">
        <v>2425</v>
      </c>
      <c r="I124" s="95"/>
      <c r="J124" s="101">
        <v>81579641</v>
      </c>
      <c r="K124" s="95"/>
    </row>
    <row r="125" spans="1:11" ht="12.75" customHeight="1">
      <c r="A125" s="12"/>
      <c r="B125" s="11"/>
      <c r="C125" s="12"/>
      <c r="D125" t="s">
        <v>21</v>
      </c>
      <c r="E125" s="229" t="s">
        <v>128</v>
      </c>
      <c r="F125" s="216">
        <f>183152.88+80000+30000</f>
        <v>293152.88</v>
      </c>
      <c r="G125" s="15"/>
      <c r="H125" s="218">
        <v>221069.68</v>
      </c>
      <c r="I125" s="95"/>
      <c r="J125" s="101"/>
      <c r="K125" s="95"/>
    </row>
    <row r="126" spans="1:11" ht="12.75" customHeight="1">
      <c r="A126" s="12"/>
      <c r="B126" s="11"/>
      <c r="C126" s="12"/>
      <c r="D126" t="s">
        <v>21</v>
      </c>
      <c r="E126" s="229" t="s">
        <v>98</v>
      </c>
      <c r="F126" s="216">
        <v>0</v>
      </c>
      <c r="G126" s="15"/>
      <c r="H126" s="218">
        <v>24062.11</v>
      </c>
      <c r="I126" s="95"/>
      <c r="J126" s="101"/>
      <c r="K126" s="95"/>
    </row>
    <row r="127" spans="1:11" ht="12.75" customHeight="1">
      <c r="A127" s="12"/>
      <c r="B127" s="11"/>
      <c r="C127" s="12"/>
      <c r="D127" s="12" t="s">
        <v>21</v>
      </c>
      <c r="E127" s="229" t="s">
        <v>82</v>
      </c>
      <c r="F127" s="216">
        <f>80330.91+8033.61</f>
        <v>88364.52</v>
      </c>
      <c r="G127" s="15"/>
      <c r="H127" s="218">
        <v>88513.81</v>
      </c>
      <c r="I127" s="95"/>
      <c r="J127" s="101"/>
      <c r="K127" s="95"/>
    </row>
    <row r="128" spans="1:11" ht="12.75" customHeight="1">
      <c r="A128" s="12"/>
      <c r="B128" s="11"/>
      <c r="C128" s="12"/>
      <c r="D128" s="12" t="s">
        <v>21</v>
      </c>
      <c r="E128" s="229" t="s">
        <v>83</v>
      </c>
      <c r="F128" s="216">
        <v>32066.49</v>
      </c>
      <c r="G128" s="14"/>
      <c r="H128" s="218">
        <v>32136.85</v>
      </c>
      <c r="I128" s="95"/>
      <c r="J128" s="101">
        <v>43500907</v>
      </c>
      <c r="K128" s="95"/>
    </row>
    <row r="129" spans="1:11" ht="12.75" customHeight="1">
      <c r="A129" s="12"/>
      <c r="B129" s="11"/>
      <c r="C129" s="12"/>
      <c r="D129" s="12" t="s">
        <v>21</v>
      </c>
      <c r="E129" s="229" t="s">
        <v>90</v>
      </c>
      <c r="F129" s="216">
        <f>197910.87-88364.52-32066.49+80337.68</f>
        <v>157817.53999999998</v>
      </c>
      <c r="G129" s="15"/>
      <c r="H129" s="218">
        <v>268083.27</v>
      </c>
      <c r="I129" s="95"/>
      <c r="J129" s="101">
        <v>192837781</v>
      </c>
      <c r="K129" s="95"/>
    </row>
    <row r="130" spans="1:11" ht="12.75" customHeight="1">
      <c r="A130" s="12"/>
      <c r="B130" s="11"/>
      <c r="C130" s="12"/>
      <c r="D130" s="12"/>
      <c r="E130" s="22"/>
      <c r="F130" s="134"/>
      <c r="G130" s="15"/>
      <c r="H130" s="128"/>
      <c r="I130" s="95"/>
      <c r="J130" s="101"/>
      <c r="K130" s="95"/>
    </row>
    <row r="131" spans="1:11" ht="12.75" customHeight="1">
      <c r="A131" s="12"/>
      <c r="B131" s="11"/>
      <c r="C131" s="12"/>
      <c r="D131" s="12"/>
      <c r="E131" s="56"/>
      <c r="F131" s="145"/>
      <c r="G131" s="15"/>
      <c r="H131" s="163"/>
      <c r="I131" s="95"/>
      <c r="J131" s="101">
        <v>132008967</v>
      </c>
      <c r="K131" s="95"/>
    </row>
    <row r="132" spans="1:11" ht="15.75" customHeight="1">
      <c r="A132" s="12"/>
      <c r="B132" s="11"/>
      <c r="C132" s="36" t="s">
        <v>12</v>
      </c>
      <c r="D132" s="12"/>
      <c r="F132" s="227">
        <f>SUM(F133:F140)</f>
        <v>49122.64</v>
      </c>
      <c r="G132" s="15"/>
      <c r="H132" s="228">
        <f>SUM(H133:H140)</f>
        <v>28978.710000000003</v>
      </c>
      <c r="I132" s="95"/>
      <c r="J132" s="105">
        <v>57946270</v>
      </c>
      <c r="K132" s="95"/>
    </row>
    <row r="133" spans="1:11" ht="12.75" customHeight="1">
      <c r="A133" s="12"/>
      <c r="B133" s="11"/>
      <c r="C133" s="12"/>
      <c r="D133" t="s">
        <v>21</v>
      </c>
      <c r="E133" s="229" t="s">
        <v>92</v>
      </c>
      <c r="F133" s="235">
        <v>12456.51</v>
      </c>
      <c r="G133" s="15"/>
      <c r="H133" s="180">
        <v>13017.12</v>
      </c>
      <c r="I133" s="95"/>
      <c r="J133" s="101">
        <v>280534</v>
      </c>
      <c r="K133" s="95"/>
    </row>
    <row r="134" spans="1:11" ht="12.75" customHeight="1">
      <c r="A134" s="12"/>
      <c r="B134" s="11"/>
      <c r="C134" s="12"/>
      <c r="D134" s="12" t="s">
        <v>21</v>
      </c>
      <c r="E134" s="229" t="s">
        <v>93</v>
      </c>
      <c r="F134" s="235">
        <v>0</v>
      </c>
      <c r="G134" s="15"/>
      <c r="H134" s="180">
        <v>345.22</v>
      </c>
      <c r="I134" s="95"/>
      <c r="J134" s="101"/>
      <c r="K134" s="95"/>
    </row>
    <row r="135" spans="1:11" ht="12.75" customHeight="1">
      <c r="A135" s="12"/>
      <c r="B135" s="11"/>
      <c r="C135" s="12"/>
      <c r="D135" t="s">
        <v>21</v>
      </c>
      <c r="E135" s="229" t="s">
        <v>113</v>
      </c>
      <c r="F135" s="235">
        <v>2066.62</v>
      </c>
      <c r="G135" s="15"/>
      <c r="H135" s="180">
        <v>1687.11</v>
      </c>
      <c r="I135" s="95"/>
      <c r="J135" s="100"/>
      <c r="K135" s="95"/>
    </row>
    <row r="136" spans="1:11" ht="12.75" customHeight="1">
      <c r="A136" s="12"/>
      <c r="B136" s="11"/>
      <c r="C136" s="12"/>
      <c r="D136" s="12" t="s">
        <v>21</v>
      </c>
      <c r="E136" s="229" t="s">
        <v>85</v>
      </c>
      <c r="F136" s="235">
        <v>1000</v>
      </c>
      <c r="G136" s="15"/>
      <c r="H136" s="180">
        <v>828</v>
      </c>
      <c r="I136" s="95"/>
      <c r="J136" s="100"/>
      <c r="K136" s="95"/>
    </row>
    <row r="137" spans="1:11" ht="12.75" customHeight="1">
      <c r="A137" s="12"/>
      <c r="B137" s="11"/>
      <c r="C137" s="12"/>
      <c r="D137" t="s">
        <v>21</v>
      </c>
      <c r="E137" s="229" t="s">
        <v>132</v>
      </c>
      <c r="F137" s="235">
        <f>24077.31-4000-8500</f>
        <v>11577.310000000001</v>
      </c>
      <c r="G137" s="15"/>
      <c r="H137" s="180">
        <v>11287.45</v>
      </c>
      <c r="I137" s="95"/>
      <c r="J137" s="101">
        <v>46644000</v>
      </c>
      <c r="K137" s="95"/>
    </row>
    <row r="138" spans="1:11" ht="12.75" customHeight="1">
      <c r="A138" s="12"/>
      <c r="B138" s="11"/>
      <c r="C138" s="12"/>
      <c r="D138" t="s">
        <v>21</v>
      </c>
      <c r="E138" s="229" t="s">
        <v>124</v>
      </c>
      <c r="F138" s="235">
        <v>3022.2</v>
      </c>
      <c r="G138" s="15"/>
      <c r="H138" s="218">
        <v>1813.81</v>
      </c>
      <c r="I138" s="95"/>
      <c r="J138" s="101">
        <v>20292480</v>
      </c>
      <c r="K138" s="95"/>
    </row>
    <row r="139" spans="1:11" ht="12.75" customHeight="1">
      <c r="A139" s="12"/>
      <c r="B139" s="11"/>
      <c r="C139" s="12"/>
      <c r="D139" t="s">
        <v>21</v>
      </c>
      <c r="E139" s="229" t="s">
        <v>125</v>
      </c>
      <c r="F139" s="235">
        <f>24000/2-5000</f>
        <v>7000</v>
      </c>
      <c r="G139" s="15"/>
      <c r="H139" s="218">
        <v>0</v>
      </c>
      <c r="I139" s="95"/>
      <c r="J139" s="101"/>
      <c r="K139" s="95"/>
    </row>
    <row r="140" spans="1:11" ht="12.75" customHeight="1">
      <c r="A140" s="12"/>
      <c r="B140" s="11"/>
      <c r="C140" s="12"/>
      <c r="D140" t="s">
        <v>21</v>
      </c>
      <c r="E140" s="229" t="s">
        <v>128</v>
      </c>
      <c r="F140" s="235">
        <v>12000</v>
      </c>
      <c r="G140" s="15"/>
      <c r="H140" s="180">
        <v>0</v>
      </c>
      <c r="I140" s="95"/>
      <c r="J140" s="101">
        <v>25668000</v>
      </c>
      <c r="K140" s="95"/>
    </row>
    <row r="141" spans="1:11" ht="12.75" customHeight="1">
      <c r="A141" s="12"/>
      <c r="B141" s="11"/>
      <c r="C141" s="12"/>
      <c r="D141" s="12"/>
      <c r="E141" s="22"/>
      <c r="F141" s="137"/>
      <c r="G141" s="15"/>
      <c r="H141" s="151"/>
      <c r="I141" s="95"/>
      <c r="J141" s="101"/>
      <c r="K141" s="95"/>
    </row>
    <row r="142" spans="1:11" ht="12.75" customHeight="1">
      <c r="A142" s="12"/>
      <c r="B142" s="11"/>
      <c r="C142" s="12"/>
      <c r="D142" s="12"/>
      <c r="E142" s="56"/>
      <c r="F142" s="145"/>
      <c r="G142" s="15"/>
      <c r="H142" s="163"/>
      <c r="I142" s="95"/>
      <c r="J142" s="101"/>
      <c r="K142" s="95"/>
    </row>
    <row r="143" spans="1:11" ht="16.5" customHeight="1">
      <c r="A143" s="12"/>
      <c r="B143" s="11"/>
      <c r="C143" s="36" t="s">
        <v>13</v>
      </c>
      <c r="D143" s="12"/>
      <c r="E143" s="56"/>
      <c r="F143" s="227">
        <f>SUM(F144:F148)</f>
        <v>2953146.23</v>
      </c>
      <c r="G143" s="15"/>
      <c r="H143" s="228">
        <f>SUM(H144:H148)</f>
        <v>2535700.2900000005</v>
      </c>
      <c r="I143" s="95"/>
      <c r="J143" s="101">
        <v>0</v>
      </c>
      <c r="K143" s="95"/>
    </row>
    <row r="144" spans="1:11" ht="12.75" customHeight="1">
      <c r="A144" s="12"/>
      <c r="B144" s="11"/>
      <c r="C144" s="12"/>
      <c r="D144" s="236" t="s">
        <v>14</v>
      </c>
      <c r="E144" s="60"/>
      <c r="F144" s="237">
        <f>2143683.66+45077.3+127778.78-14800</f>
        <v>2301739.7399999998</v>
      </c>
      <c r="G144" s="15"/>
      <c r="H144" s="238">
        <v>1903600.44</v>
      </c>
      <c r="I144" s="95"/>
      <c r="J144" s="101">
        <v>840000</v>
      </c>
      <c r="K144" s="95"/>
    </row>
    <row r="145" spans="1:11" ht="12.75" customHeight="1">
      <c r="A145" s="12"/>
      <c r="B145" s="11"/>
      <c r="C145" s="12"/>
      <c r="D145" s="236" t="s">
        <v>15</v>
      </c>
      <c r="E145" s="60"/>
      <c r="F145" s="237">
        <f>408493.8+55804.71+12147.38+54092.68+961.92</f>
        <v>531500.4900000001</v>
      </c>
      <c r="G145" s="15"/>
      <c r="H145" s="238">
        <v>476813.95</v>
      </c>
      <c r="I145" s="95"/>
      <c r="J145" s="152"/>
      <c r="K145" s="95"/>
    </row>
    <row r="146" spans="1:11" ht="15" customHeight="1">
      <c r="A146" s="12"/>
      <c r="B146" s="11"/>
      <c r="C146" s="17"/>
      <c r="D146" s="236" t="s">
        <v>16</v>
      </c>
      <c r="E146" s="60"/>
      <c r="F146" s="237">
        <v>119906</v>
      </c>
      <c r="G146" s="15"/>
      <c r="H146" s="238">
        <v>151268.72</v>
      </c>
      <c r="I146" s="95"/>
      <c r="J146" s="106">
        <v>4230576296</v>
      </c>
      <c r="K146" s="95"/>
    </row>
    <row r="147" spans="1:11" ht="12.75" customHeight="1">
      <c r="A147" s="12"/>
      <c r="B147" s="11"/>
      <c r="C147" s="12"/>
      <c r="D147" s="236" t="s">
        <v>17</v>
      </c>
      <c r="E147" s="60"/>
      <c r="F147" s="237">
        <v>0</v>
      </c>
      <c r="G147" s="15"/>
      <c r="H147" s="238">
        <v>0</v>
      </c>
      <c r="I147" s="95"/>
      <c r="J147" s="153"/>
      <c r="K147" s="95"/>
    </row>
    <row r="148" spans="1:11" ht="12.75" customHeight="1">
      <c r="A148" s="12"/>
      <c r="B148" s="11"/>
      <c r="D148" s="236" t="s">
        <v>115</v>
      </c>
      <c r="E148" s="60"/>
      <c r="F148" s="237">
        <v>0</v>
      </c>
      <c r="G148" s="15"/>
      <c r="H148" s="239">
        <v>4017.18</v>
      </c>
      <c r="I148" s="95"/>
      <c r="J148" s="107">
        <v>3171029617</v>
      </c>
      <c r="K148" s="95"/>
    </row>
    <row r="149" spans="1:11" ht="12.75" customHeight="1">
      <c r="A149" s="12"/>
      <c r="B149" s="11"/>
      <c r="D149" s="34"/>
      <c r="E149" s="60"/>
      <c r="F149" s="176"/>
      <c r="G149" s="15"/>
      <c r="H149" s="185"/>
      <c r="I149" s="95"/>
      <c r="J149" s="107">
        <v>747920893</v>
      </c>
      <c r="K149" s="95"/>
    </row>
    <row r="150" spans="1:11" ht="12.75" customHeight="1">
      <c r="A150" s="12"/>
      <c r="B150" s="11"/>
      <c r="D150" s="12"/>
      <c r="E150" s="56"/>
      <c r="F150" s="145"/>
      <c r="G150" s="15"/>
      <c r="H150" s="163"/>
      <c r="I150" s="95"/>
      <c r="J150" s="107">
        <v>191128342</v>
      </c>
      <c r="K150" s="95"/>
    </row>
    <row r="151" spans="1:11" ht="15" customHeight="1">
      <c r="A151" s="12"/>
      <c r="B151" s="11"/>
      <c r="C151" s="36" t="s">
        <v>18</v>
      </c>
      <c r="D151" s="12"/>
      <c r="E151" s="56"/>
      <c r="F151" s="227">
        <f>SUM(F152:F156)</f>
        <v>274304.86</v>
      </c>
      <c r="G151" s="15"/>
      <c r="H151" s="228">
        <f>SUM(H152:H156)</f>
        <v>197059.65</v>
      </c>
      <c r="I151" s="95"/>
      <c r="J151" s="107">
        <v>0</v>
      </c>
      <c r="K151" s="95"/>
    </row>
    <row r="152" spans="1:11" ht="12.75" customHeight="1">
      <c r="A152" s="12"/>
      <c r="B152" s="11"/>
      <c r="D152" s="236" t="s">
        <v>19</v>
      </c>
      <c r="E152" s="60"/>
      <c r="F152" s="237">
        <v>26218.72</v>
      </c>
      <c r="G152" s="15"/>
      <c r="H152" s="238">
        <v>17519.13</v>
      </c>
      <c r="I152" s="95"/>
      <c r="J152" s="108">
        <v>120497444</v>
      </c>
      <c r="K152" s="95"/>
    </row>
    <row r="153" spans="1:11" ht="12.75" customHeight="1">
      <c r="A153" s="12"/>
      <c r="B153" s="11"/>
      <c r="D153" s="236" t="s">
        <v>20</v>
      </c>
      <c r="E153" s="61"/>
      <c r="F153" s="237">
        <f>232336.14-4250+20000</f>
        <v>248086.14</v>
      </c>
      <c r="G153" s="15"/>
      <c r="H153" s="238">
        <v>179540.52</v>
      </c>
      <c r="I153" s="95"/>
      <c r="J153" s="107"/>
      <c r="K153" s="95"/>
    </row>
    <row r="154" spans="1:11" ht="15" customHeight="1">
      <c r="A154" s="12"/>
      <c r="B154" s="11"/>
      <c r="C154" s="17"/>
      <c r="D154" s="236" t="s">
        <v>22</v>
      </c>
      <c r="E154" s="60"/>
      <c r="F154" s="237">
        <v>0</v>
      </c>
      <c r="G154" s="15"/>
      <c r="H154" s="218">
        <v>0</v>
      </c>
      <c r="I154" s="95"/>
      <c r="J154" s="106">
        <v>102692356</v>
      </c>
      <c r="K154" s="95"/>
    </row>
    <row r="155" spans="1:11" ht="12.75" customHeight="1">
      <c r="A155" s="12"/>
      <c r="B155" s="11"/>
      <c r="C155" s="12"/>
      <c r="D155" s="236" t="s">
        <v>23</v>
      </c>
      <c r="E155" s="60"/>
      <c r="F155" s="176"/>
      <c r="G155" s="15"/>
      <c r="H155" s="182"/>
      <c r="I155" s="95"/>
      <c r="J155" s="153"/>
      <c r="K155" s="95"/>
    </row>
    <row r="156" spans="1:11" ht="12.75" customHeight="1">
      <c r="A156" s="12"/>
      <c r="B156" s="11"/>
      <c r="C156" s="12"/>
      <c r="D156" s="208"/>
      <c r="E156" s="209" t="s">
        <v>24</v>
      </c>
      <c r="F156" s="237">
        <v>0</v>
      </c>
      <c r="G156" s="15"/>
      <c r="H156" s="239">
        <v>0</v>
      </c>
      <c r="I156" s="95"/>
      <c r="J156" s="107">
        <v>17054628</v>
      </c>
      <c r="K156" s="95"/>
    </row>
    <row r="157" spans="1:11" ht="12.75" customHeight="1">
      <c r="A157" s="12"/>
      <c r="B157" s="11"/>
      <c r="D157" s="34"/>
      <c r="E157" s="61"/>
      <c r="F157" s="154"/>
      <c r="G157" s="15"/>
      <c r="H157" s="155"/>
      <c r="I157" s="95"/>
      <c r="J157" s="107">
        <v>79698780</v>
      </c>
      <c r="K157" s="95"/>
    </row>
    <row r="158" spans="1:11" ht="12.75" customHeight="1">
      <c r="A158" s="12"/>
      <c r="B158" s="11"/>
      <c r="C158" s="36" t="s">
        <v>99</v>
      </c>
      <c r="D158" s="12"/>
      <c r="E158" s="56"/>
      <c r="F158" s="154"/>
      <c r="G158" s="15"/>
      <c r="H158" s="155"/>
      <c r="I158" s="95"/>
      <c r="J158" s="107">
        <v>0</v>
      </c>
      <c r="K158" s="95"/>
    </row>
    <row r="159" spans="1:11" ht="15" customHeight="1">
      <c r="A159" s="12"/>
      <c r="B159" s="11"/>
      <c r="D159" s="34"/>
      <c r="E159" s="240" t="s">
        <v>100</v>
      </c>
      <c r="F159" s="213">
        <v>0</v>
      </c>
      <c r="G159" s="15"/>
      <c r="H159" s="214">
        <v>0</v>
      </c>
      <c r="I159" s="95"/>
      <c r="J159" s="107">
        <v>5938948</v>
      </c>
      <c r="K159" s="95"/>
    </row>
    <row r="160" spans="1:11" ht="12.75" customHeight="1">
      <c r="A160" s="12"/>
      <c r="B160" s="11"/>
      <c r="D160" s="34"/>
      <c r="E160" s="13"/>
      <c r="F160" s="154"/>
      <c r="G160" s="15"/>
      <c r="H160" s="162"/>
      <c r="I160" s="95"/>
      <c r="J160" s="108"/>
      <c r="K160" s="95"/>
    </row>
    <row r="161" spans="1:11" ht="12.75" customHeight="1">
      <c r="A161" s="12"/>
      <c r="B161" s="11"/>
      <c r="D161" s="12"/>
      <c r="E161" s="56"/>
      <c r="F161" s="136"/>
      <c r="G161" s="15"/>
      <c r="H161" s="129"/>
      <c r="I161" s="95"/>
      <c r="J161" s="152"/>
      <c r="K161" s="95"/>
    </row>
    <row r="162" spans="1:11" ht="14.25" customHeight="1">
      <c r="A162" s="12"/>
      <c r="B162" s="11"/>
      <c r="C162" s="36" t="s">
        <v>25</v>
      </c>
      <c r="D162" s="12"/>
      <c r="E162" s="56"/>
      <c r="F162" s="213">
        <v>0</v>
      </c>
      <c r="G162" s="15"/>
      <c r="H162" s="214">
        <v>0</v>
      </c>
      <c r="I162" s="95"/>
      <c r="J162" s="95"/>
      <c r="K162" s="95"/>
    </row>
    <row r="163" spans="1:11" ht="14.25" customHeight="1">
      <c r="A163" s="12"/>
      <c r="B163" s="11"/>
      <c r="C163" s="17"/>
      <c r="D163" s="12"/>
      <c r="F163" s="187"/>
      <c r="G163" s="15"/>
      <c r="H163" s="188"/>
      <c r="I163" s="95"/>
      <c r="J163" s="95"/>
      <c r="K163" s="95"/>
    </row>
    <row r="164" spans="1:11" ht="14.25" customHeight="1">
      <c r="A164" s="12"/>
      <c r="B164" s="11"/>
      <c r="C164" s="36" t="s">
        <v>26</v>
      </c>
      <c r="D164" s="12"/>
      <c r="F164" s="213">
        <v>0</v>
      </c>
      <c r="G164" s="15"/>
      <c r="H164" s="214">
        <v>78633.06</v>
      </c>
      <c r="I164" s="95"/>
      <c r="J164" s="95"/>
      <c r="K164" s="95"/>
    </row>
    <row r="165" spans="1:11" ht="12.75" customHeight="1">
      <c r="A165" s="12"/>
      <c r="B165" s="11"/>
      <c r="C165" s="12"/>
      <c r="D165" s="12"/>
      <c r="F165" s="144"/>
      <c r="G165" s="15"/>
      <c r="H165" s="147"/>
      <c r="I165" s="95"/>
      <c r="J165" s="95"/>
      <c r="K165" s="95"/>
    </row>
    <row r="166" spans="1:11" ht="15" customHeight="1">
      <c r="A166" s="12"/>
      <c r="B166" s="11"/>
      <c r="C166" s="36" t="s">
        <v>27</v>
      </c>
      <c r="D166" s="12"/>
      <c r="F166" s="213">
        <f>SUM(F167:F179)</f>
        <v>100389.448</v>
      </c>
      <c r="G166" s="15"/>
      <c r="H166" s="214">
        <f>SUM(H167:H179)</f>
        <v>79302.02</v>
      </c>
      <c r="I166" s="95"/>
      <c r="J166" s="95"/>
      <c r="K166" s="95"/>
    </row>
    <row r="167" spans="1:11" ht="13.5" customHeight="1">
      <c r="A167" s="12"/>
      <c r="B167" s="11"/>
      <c r="C167" s="17"/>
      <c r="D167" t="s">
        <v>21</v>
      </c>
      <c r="E167" s="229" t="s">
        <v>92</v>
      </c>
      <c r="F167" s="235">
        <v>46089</v>
      </c>
      <c r="G167" s="15"/>
      <c r="H167" s="180">
        <v>35887.65</v>
      </c>
      <c r="I167" s="95"/>
      <c r="J167" s="109">
        <v>0</v>
      </c>
      <c r="K167" s="95"/>
    </row>
    <row r="168" spans="1:11" ht="12.75" customHeight="1">
      <c r="A168" s="12"/>
      <c r="B168" s="11"/>
      <c r="C168" s="12"/>
      <c r="D168" t="s">
        <v>21</v>
      </c>
      <c r="E168" s="229" t="s">
        <v>93</v>
      </c>
      <c r="F168" s="235">
        <v>11134</v>
      </c>
      <c r="G168" s="15"/>
      <c r="H168" s="180">
        <v>11487.76</v>
      </c>
      <c r="I168" s="95"/>
      <c r="J168" s="95"/>
      <c r="K168" s="95"/>
    </row>
    <row r="169" spans="1:11" ht="15" customHeight="1">
      <c r="A169" s="12"/>
      <c r="B169" s="11"/>
      <c r="C169" s="17"/>
      <c r="D169" t="s">
        <v>21</v>
      </c>
      <c r="E169" s="229" t="s">
        <v>96</v>
      </c>
      <c r="F169" s="235">
        <v>650</v>
      </c>
      <c r="G169" s="15"/>
      <c r="H169" s="180">
        <v>439.83</v>
      </c>
      <c r="I169" s="95"/>
      <c r="J169" s="95">
        <v>90628081</v>
      </c>
      <c r="K169" s="95"/>
    </row>
    <row r="170" spans="1:11" ht="12.75" customHeight="1">
      <c r="A170" s="12"/>
      <c r="B170" s="11"/>
      <c r="C170" s="12"/>
      <c r="D170" t="s">
        <v>21</v>
      </c>
      <c r="E170" s="229" t="s">
        <v>84</v>
      </c>
      <c r="F170" s="235">
        <v>1280.8</v>
      </c>
      <c r="G170" s="15"/>
      <c r="H170" s="180">
        <v>0</v>
      </c>
      <c r="I170" s="95"/>
      <c r="J170" s="95"/>
      <c r="K170" s="95"/>
    </row>
    <row r="171" spans="1:11" ht="12.75" customHeight="1">
      <c r="A171" s="12"/>
      <c r="B171" s="11"/>
      <c r="C171" s="12"/>
      <c r="D171" t="s">
        <v>21</v>
      </c>
      <c r="E171" s="229" t="s">
        <v>102</v>
      </c>
      <c r="F171" s="235">
        <v>2370.4</v>
      </c>
      <c r="G171" s="15"/>
      <c r="H171" s="180">
        <v>3039.58</v>
      </c>
      <c r="I171" s="95"/>
      <c r="J171" s="101">
        <v>37950450</v>
      </c>
      <c r="K171" s="95"/>
    </row>
    <row r="172" spans="1:11" ht="12.75" customHeight="1">
      <c r="A172" s="12"/>
      <c r="B172" s="11"/>
      <c r="C172" s="12"/>
      <c r="D172" t="s">
        <v>21</v>
      </c>
      <c r="E172" s="229" t="s">
        <v>85</v>
      </c>
      <c r="F172" s="235">
        <v>373</v>
      </c>
      <c r="G172" s="15"/>
      <c r="H172" s="180">
        <v>307.7</v>
      </c>
      <c r="I172" s="95"/>
      <c r="J172" s="101"/>
      <c r="K172" s="95"/>
    </row>
    <row r="173" spans="1:11" ht="12.75" customHeight="1">
      <c r="A173" s="12"/>
      <c r="B173" s="11"/>
      <c r="C173" s="12"/>
      <c r="D173" t="s">
        <v>21</v>
      </c>
      <c r="E173" s="229" t="s">
        <v>132</v>
      </c>
      <c r="F173" s="235">
        <v>5423.72</v>
      </c>
      <c r="G173" s="15"/>
      <c r="H173" s="180">
        <v>3947.25</v>
      </c>
      <c r="I173" s="95"/>
      <c r="J173" s="101"/>
      <c r="K173" s="95"/>
    </row>
    <row r="174" spans="1:11" ht="12.75" customHeight="1">
      <c r="A174" s="12"/>
      <c r="B174" s="11"/>
      <c r="C174" s="12"/>
      <c r="D174" t="s">
        <v>21</v>
      </c>
      <c r="E174" s="229" t="s">
        <v>91</v>
      </c>
      <c r="F174" s="235">
        <v>257.678</v>
      </c>
      <c r="G174" s="15"/>
      <c r="H174" s="180">
        <v>232.81</v>
      </c>
      <c r="I174" s="95"/>
      <c r="J174" s="101">
        <v>1037334</v>
      </c>
      <c r="K174" s="95"/>
    </row>
    <row r="175" spans="1:11" ht="12.75" customHeight="1">
      <c r="A175" s="12"/>
      <c r="B175" s="11"/>
      <c r="C175" s="12"/>
      <c r="D175" s="12" t="s">
        <v>21</v>
      </c>
      <c r="E175" s="229" t="s">
        <v>124</v>
      </c>
      <c r="F175" s="235">
        <v>894.08</v>
      </c>
      <c r="G175" s="15"/>
      <c r="H175" s="180">
        <v>843.46</v>
      </c>
      <c r="I175" s="95"/>
      <c r="J175" s="101">
        <v>376600</v>
      </c>
      <c r="K175" s="95"/>
    </row>
    <row r="176" spans="1:11" ht="12.75" customHeight="1">
      <c r="A176" s="12"/>
      <c r="B176" s="11"/>
      <c r="C176" s="12"/>
      <c r="D176" s="12" t="s">
        <v>21</v>
      </c>
      <c r="E176" s="229" t="s">
        <v>139</v>
      </c>
      <c r="F176" s="235">
        <v>1000</v>
      </c>
      <c r="G176" s="15"/>
      <c r="H176" s="180">
        <v>305.64</v>
      </c>
      <c r="I176" s="95"/>
      <c r="J176" s="101">
        <v>3473024</v>
      </c>
      <c r="K176" s="95"/>
    </row>
    <row r="177" spans="1:11" ht="12.75" customHeight="1">
      <c r="A177" s="12"/>
      <c r="B177" s="11"/>
      <c r="C177" s="12"/>
      <c r="D177" s="12" t="s">
        <v>21</v>
      </c>
      <c r="E177" s="229" t="s">
        <v>125</v>
      </c>
      <c r="F177" s="235">
        <f>2000/2</f>
        <v>1000</v>
      </c>
      <c r="G177" s="15"/>
      <c r="H177" s="180">
        <v>0</v>
      </c>
      <c r="I177" s="95"/>
      <c r="J177" s="101">
        <v>5142046</v>
      </c>
      <c r="K177" s="95"/>
    </row>
    <row r="178" spans="1:11" ht="12.75" customHeight="1">
      <c r="A178" s="12"/>
      <c r="B178" s="11"/>
      <c r="C178" s="12"/>
      <c r="D178" t="s">
        <v>21</v>
      </c>
      <c r="E178" s="229" t="s">
        <v>128</v>
      </c>
      <c r="F178" s="235">
        <v>526.69</v>
      </c>
      <c r="G178" s="15"/>
      <c r="H178" s="180">
        <v>494.19</v>
      </c>
      <c r="I178" s="95"/>
      <c r="J178" s="101">
        <v>8957720</v>
      </c>
      <c r="K178" s="95"/>
    </row>
    <row r="179" spans="1:11" ht="12.75" customHeight="1">
      <c r="A179" s="12"/>
      <c r="B179" s="11"/>
      <c r="C179" s="12"/>
      <c r="D179" s="12" t="s">
        <v>21</v>
      </c>
      <c r="E179" s="229" t="s">
        <v>90</v>
      </c>
      <c r="F179" s="235">
        <v>29390.08</v>
      </c>
      <c r="G179" s="15"/>
      <c r="H179" s="180">
        <v>22316.15</v>
      </c>
      <c r="I179" s="95"/>
      <c r="J179" s="101"/>
      <c r="K179" s="95"/>
    </row>
    <row r="180" spans="1:11" ht="12.75" customHeight="1">
      <c r="A180" s="12"/>
      <c r="B180" s="11"/>
      <c r="C180" s="12"/>
      <c r="D180" s="12"/>
      <c r="F180" s="164"/>
      <c r="G180" s="15"/>
      <c r="H180" s="161"/>
      <c r="I180" s="95"/>
      <c r="J180" s="101"/>
      <c r="K180" s="95"/>
    </row>
    <row r="181" spans="1:11" ht="12.75" customHeight="1">
      <c r="A181" s="12"/>
      <c r="B181" s="11"/>
      <c r="C181" s="12"/>
      <c r="D181" s="17"/>
      <c r="E181" s="55"/>
      <c r="F181" s="18" t="s">
        <v>0</v>
      </c>
      <c r="G181" s="171"/>
      <c r="H181" s="102"/>
      <c r="I181" s="95"/>
      <c r="J181" s="101"/>
      <c r="K181" s="95"/>
    </row>
    <row r="182" spans="1:11" ht="15.75" customHeight="1">
      <c r="A182" s="50"/>
      <c r="B182" s="205" t="s">
        <v>28</v>
      </c>
      <c r="C182" s="36"/>
      <c r="D182" s="17"/>
      <c r="E182" s="55"/>
      <c r="F182" s="156"/>
      <c r="G182" s="211">
        <f>G19-G93</f>
        <v>-8034.131333332509</v>
      </c>
      <c r="H182" s="157"/>
      <c r="I182" s="212">
        <f>I19-I93</f>
        <v>-100271.90000000224</v>
      </c>
      <c r="J182" s="95" t="s">
        <v>0</v>
      </c>
      <c r="K182" s="91">
        <v>-1058618180</v>
      </c>
    </row>
    <row r="183" spans="1:11" ht="12.75" customHeight="1">
      <c r="A183" s="12"/>
      <c r="B183" s="19" t="s">
        <v>29</v>
      </c>
      <c r="C183" s="12"/>
      <c r="D183" s="12"/>
      <c r="E183" s="56"/>
      <c r="F183" s="187"/>
      <c r="G183" s="15" t="s">
        <v>0</v>
      </c>
      <c r="H183" s="184"/>
      <c r="I183" s="95" t="s">
        <v>0</v>
      </c>
      <c r="J183" s="95">
        <v>0</v>
      </c>
      <c r="K183" s="95" t="s">
        <v>0</v>
      </c>
    </row>
    <row r="184" spans="1:11" ht="12.75" customHeight="1">
      <c r="A184" s="12"/>
      <c r="B184" s="19"/>
      <c r="C184" s="12"/>
      <c r="D184" s="12"/>
      <c r="E184" s="56"/>
      <c r="F184" s="187"/>
      <c r="G184" s="15"/>
      <c r="H184" s="188"/>
      <c r="I184" s="95"/>
      <c r="J184" s="95"/>
      <c r="K184" s="95"/>
    </row>
    <row r="185" spans="1:11" ht="15.75" customHeight="1">
      <c r="A185" s="12"/>
      <c r="B185" s="170" t="s">
        <v>30</v>
      </c>
      <c r="C185" s="12"/>
      <c r="D185" s="12"/>
      <c r="E185" s="56"/>
      <c r="F185" s="187"/>
      <c r="G185" s="234">
        <f>F186+F190+F211</f>
        <v>215030.27</v>
      </c>
      <c r="H185" s="188"/>
      <c r="I185" s="241">
        <f>H186+H190+H211</f>
        <v>308865.57999999996</v>
      </c>
      <c r="J185" s="95"/>
      <c r="K185" s="95"/>
    </row>
    <row r="186" spans="1:11" ht="15" customHeight="1">
      <c r="A186" s="12"/>
      <c r="B186" s="16"/>
      <c r="C186" s="232" t="s">
        <v>31</v>
      </c>
      <c r="D186" s="12"/>
      <c r="E186" s="56"/>
      <c r="F186" s="213">
        <f>SUM(F187:F189)</f>
        <v>285000</v>
      </c>
      <c r="G186" s="15"/>
      <c r="H186" s="214">
        <f>SUM(H187:H189)</f>
        <v>325262</v>
      </c>
      <c r="I186" s="95"/>
      <c r="J186" s="95"/>
      <c r="K186" s="95"/>
    </row>
    <row r="187" spans="1:11" ht="12.75" customHeight="1">
      <c r="A187" s="12"/>
      <c r="B187" s="11"/>
      <c r="C187" s="207"/>
      <c r="E187" s="13" t="s">
        <v>32</v>
      </c>
      <c r="F187" s="235">
        <v>285000</v>
      </c>
      <c r="G187" s="15"/>
      <c r="H187" s="218">
        <v>325262</v>
      </c>
      <c r="I187" s="95"/>
      <c r="J187" s="95"/>
      <c r="K187" s="95"/>
    </row>
    <row r="188" spans="1:13" s="3" customFormat="1" ht="15.75" customHeight="1">
      <c r="A188" s="17"/>
      <c r="B188" s="16"/>
      <c r="C188" s="210"/>
      <c r="D188" s="9"/>
      <c r="E188" s="13" t="s">
        <v>33</v>
      </c>
      <c r="F188" s="235">
        <v>0</v>
      </c>
      <c r="G188" s="15"/>
      <c r="H188" s="218">
        <v>0</v>
      </c>
      <c r="I188" s="178"/>
      <c r="J188" s="102">
        <v>0</v>
      </c>
      <c r="K188" s="103">
        <v>47865644</v>
      </c>
      <c r="M188" s="83"/>
    </row>
    <row r="189" spans="1:13" s="3" customFormat="1" ht="12.75" customHeight="1">
      <c r="A189" s="17"/>
      <c r="B189" s="16"/>
      <c r="C189" s="210"/>
      <c r="D189" s="9"/>
      <c r="E189" s="13" t="s">
        <v>34</v>
      </c>
      <c r="F189" s="235">
        <v>0</v>
      </c>
      <c r="G189" s="15"/>
      <c r="H189" s="218">
        <v>0</v>
      </c>
      <c r="I189" s="130"/>
      <c r="J189" s="157"/>
      <c r="K189" s="103"/>
      <c r="M189" s="83"/>
    </row>
    <row r="190" spans="1:11" ht="16.5" customHeight="1">
      <c r="A190" s="12"/>
      <c r="B190" s="11"/>
      <c r="C190" s="232" t="s">
        <v>35</v>
      </c>
      <c r="D190" s="12"/>
      <c r="E190" s="56"/>
      <c r="F190" s="227">
        <f>F191+F196+F198+F205</f>
        <v>15522.67</v>
      </c>
      <c r="G190" s="15"/>
      <c r="H190" s="228">
        <f>H191+H196+H198+H205</f>
        <v>14145.789999999999</v>
      </c>
      <c r="I190" s="95"/>
      <c r="J190" s="107">
        <v>0</v>
      </c>
      <c r="K190" s="95"/>
    </row>
    <row r="191" spans="1:11" ht="12.75" customHeight="1">
      <c r="A191" s="12"/>
      <c r="B191" s="11"/>
      <c r="C191" s="206"/>
      <c r="D191" s="23" t="s">
        <v>36</v>
      </c>
      <c r="E191" s="57"/>
      <c r="F191" s="176">
        <v>0</v>
      </c>
      <c r="G191" s="15"/>
      <c r="H191" s="140">
        <v>0</v>
      </c>
      <c r="I191" s="95"/>
      <c r="J191" s="108">
        <v>0</v>
      </c>
      <c r="K191" s="95"/>
    </row>
    <row r="192" spans="1:11" ht="12.75" customHeight="1">
      <c r="A192" s="12"/>
      <c r="B192" s="11"/>
      <c r="C192" s="206"/>
      <c r="D192" s="23"/>
      <c r="E192" s="13" t="s">
        <v>32</v>
      </c>
      <c r="F192" s="175"/>
      <c r="G192" s="15"/>
      <c r="H192" s="140">
        <v>0</v>
      </c>
      <c r="I192" s="95"/>
      <c r="J192" s="107"/>
      <c r="K192" s="95"/>
    </row>
    <row r="193" spans="1:11" ht="15.75" customHeight="1">
      <c r="A193" s="12"/>
      <c r="B193" s="11"/>
      <c r="C193" s="207"/>
      <c r="D193" s="20"/>
      <c r="E193" s="13" t="s">
        <v>33</v>
      </c>
      <c r="F193" s="137">
        <v>0</v>
      </c>
      <c r="G193" s="15"/>
      <c r="H193" s="140">
        <v>0</v>
      </c>
      <c r="I193" s="95"/>
      <c r="J193" s="106">
        <v>47891039</v>
      </c>
      <c r="K193" s="95"/>
    </row>
    <row r="194" spans="1:11" ht="12.75" customHeight="1">
      <c r="A194" s="12"/>
      <c r="B194" s="11"/>
      <c r="C194" s="207"/>
      <c r="D194" s="20"/>
      <c r="E194" s="13" t="s">
        <v>34</v>
      </c>
      <c r="F194" s="137">
        <v>0</v>
      </c>
      <c r="G194" s="15"/>
      <c r="H194" s="140">
        <v>0</v>
      </c>
      <c r="I194" s="95"/>
      <c r="J194" s="153"/>
      <c r="K194" s="95"/>
    </row>
    <row r="195" spans="1:11" ht="12.75" customHeight="1">
      <c r="A195" s="12"/>
      <c r="B195" s="11"/>
      <c r="C195" s="206"/>
      <c r="D195" s="23" t="s">
        <v>37</v>
      </c>
      <c r="E195" s="57"/>
      <c r="F195" s="53" t="s">
        <v>0</v>
      </c>
      <c r="G195" s="15"/>
      <c r="H195" s="110"/>
      <c r="I195" s="95"/>
      <c r="J195" s="111">
        <v>0</v>
      </c>
      <c r="K195" s="95"/>
    </row>
    <row r="196" spans="1:11" ht="12.75" customHeight="1">
      <c r="A196" s="12"/>
      <c r="B196" s="11"/>
      <c r="C196" s="206"/>
      <c r="D196" s="20"/>
      <c r="E196" s="58" t="s">
        <v>38</v>
      </c>
      <c r="F196" s="141">
        <v>0</v>
      </c>
      <c r="G196" s="15"/>
      <c r="H196" s="142">
        <v>0</v>
      </c>
      <c r="I196" s="95"/>
      <c r="J196" s="107" t="s">
        <v>0</v>
      </c>
      <c r="K196" s="95"/>
    </row>
    <row r="197" spans="1:11" ht="12.75" customHeight="1">
      <c r="A197" s="12"/>
      <c r="B197" s="11"/>
      <c r="C197" s="206"/>
      <c r="D197" s="23" t="s">
        <v>39</v>
      </c>
      <c r="E197" s="57"/>
      <c r="F197" s="53" t="s">
        <v>0</v>
      </c>
      <c r="G197" s="15"/>
      <c r="H197" s="110" t="s">
        <v>0</v>
      </c>
      <c r="I197" s="95"/>
      <c r="J197" s="107"/>
      <c r="K197" s="95"/>
    </row>
    <row r="198" spans="1:11" ht="12.75" customHeight="1">
      <c r="A198" s="12"/>
      <c r="B198" s="11"/>
      <c r="C198" s="206"/>
      <c r="D198" s="23"/>
      <c r="E198" s="57" t="s">
        <v>40</v>
      </c>
      <c r="F198" s="141">
        <v>0</v>
      </c>
      <c r="G198" s="15"/>
      <c r="H198" s="142">
        <v>0</v>
      </c>
      <c r="I198" s="95"/>
      <c r="J198" s="108" t="s">
        <v>0</v>
      </c>
      <c r="K198" s="95"/>
    </row>
    <row r="199" spans="1:11" ht="12.75" customHeight="1">
      <c r="A199" s="12"/>
      <c r="B199" s="11"/>
      <c r="C199" s="206"/>
      <c r="D199" s="23" t="s">
        <v>41</v>
      </c>
      <c r="E199" s="57"/>
      <c r="F199" s="53" t="s">
        <v>0</v>
      </c>
      <c r="G199" s="15"/>
      <c r="H199" s="110"/>
      <c r="I199" s="95"/>
      <c r="J199" s="110"/>
      <c r="K199" s="95"/>
    </row>
    <row r="200" spans="1:11" ht="12.75" customHeight="1">
      <c r="A200" s="12"/>
      <c r="B200" s="11"/>
      <c r="C200" s="206"/>
      <c r="D200" s="20"/>
      <c r="E200" s="58" t="s">
        <v>42</v>
      </c>
      <c r="F200" s="54" t="s">
        <v>0</v>
      </c>
      <c r="G200" s="15"/>
      <c r="H200" s="111"/>
      <c r="I200" s="95"/>
      <c r="J200" s="112" t="s">
        <v>0</v>
      </c>
      <c r="K200" s="95"/>
    </row>
    <row r="201" spans="1:11" ht="12.75" customHeight="1">
      <c r="A201" s="12"/>
      <c r="B201" s="11"/>
      <c r="C201" s="206"/>
      <c r="D201" s="20"/>
      <c r="E201" s="57" t="s">
        <v>43</v>
      </c>
      <c r="F201" s="138">
        <v>0</v>
      </c>
      <c r="G201" s="15"/>
      <c r="H201" s="133">
        <v>0</v>
      </c>
      <c r="I201" s="95"/>
      <c r="J201" s="110" t="s">
        <v>0</v>
      </c>
      <c r="K201" s="95"/>
    </row>
    <row r="202" spans="1:11" ht="12.75" customHeight="1">
      <c r="A202" s="12"/>
      <c r="B202" s="11"/>
      <c r="C202" s="206"/>
      <c r="D202" s="20"/>
      <c r="E202" s="13" t="s">
        <v>32</v>
      </c>
      <c r="F202" s="138">
        <v>0</v>
      </c>
      <c r="G202" s="15"/>
      <c r="H202" s="133">
        <v>0</v>
      </c>
      <c r="I202" s="95"/>
      <c r="J202" s="112"/>
      <c r="K202" s="95"/>
    </row>
    <row r="203" spans="1:11" ht="12.75" customHeight="1">
      <c r="A203" s="12"/>
      <c r="B203" s="11"/>
      <c r="C203" s="206"/>
      <c r="D203" s="20"/>
      <c r="E203" s="13" t="s">
        <v>33</v>
      </c>
      <c r="F203" s="138">
        <v>0</v>
      </c>
      <c r="G203" s="15"/>
      <c r="H203" s="133">
        <v>0</v>
      </c>
      <c r="I203" s="95"/>
      <c r="J203" s="110"/>
      <c r="K203" s="95"/>
    </row>
    <row r="204" spans="1:11" ht="12.75" customHeight="1">
      <c r="A204" s="12"/>
      <c r="B204" s="11"/>
      <c r="C204" s="206"/>
      <c r="D204" s="20"/>
      <c r="E204" s="13" t="s">
        <v>72</v>
      </c>
      <c r="F204" s="138">
        <v>0</v>
      </c>
      <c r="G204" s="15"/>
      <c r="H204" s="133">
        <v>0</v>
      </c>
      <c r="I204" s="95"/>
      <c r="J204" s="111"/>
      <c r="K204" s="95"/>
    </row>
    <row r="205" spans="1:11" ht="12.75" customHeight="1">
      <c r="A205" s="12"/>
      <c r="B205" s="11"/>
      <c r="C205" s="206"/>
      <c r="D205" s="20"/>
      <c r="E205" s="13" t="s">
        <v>34</v>
      </c>
      <c r="F205" s="201">
        <f>SUM(F206:F208)</f>
        <v>15522.67</v>
      </c>
      <c r="G205" s="63"/>
      <c r="H205" s="242">
        <f>SUM(H206:H208)</f>
        <v>14145.789999999999</v>
      </c>
      <c r="I205" s="95"/>
      <c r="J205" s="113"/>
      <c r="K205" s="95"/>
    </row>
    <row r="206" spans="1:11" ht="12.75" customHeight="1">
      <c r="A206" s="12"/>
      <c r="B206" s="11"/>
      <c r="C206" s="206"/>
      <c r="D206" s="20"/>
      <c r="E206" s="62" t="s">
        <v>44</v>
      </c>
      <c r="F206" s="200">
        <v>15522.67</v>
      </c>
      <c r="G206" s="35"/>
      <c r="H206" s="243">
        <v>14030.74</v>
      </c>
      <c r="I206" s="95"/>
      <c r="J206" s="113"/>
      <c r="K206" s="95"/>
    </row>
    <row r="207" spans="1:11" ht="12.75" customHeight="1">
      <c r="A207" s="12"/>
      <c r="B207" s="11"/>
      <c r="C207" s="206"/>
      <c r="D207" s="20"/>
      <c r="E207" s="62" t="s">
        <v>45</v>
      </c>
      <c r="F207" s="139">
        <v>0</v>
      </c>
      <c r="G207" s="35"/>
      <c r="H207" s="179">
        <v>0</v>
      </c>
      <c r="I207" s="95"/>
      <c r="J207" s="113"/>
      <c r="K207" s="95"/>
    </row>
    <row r="208" spans="1:11" ht="12.75" customHeight="1">
      <c r="A208" s="12"/>
      <c r="B208" s="11"/>
      <c r="C208" s="206"/>
      <c r="D208" s="20"/>
      <c r="E208" s="62" t="s">
        <v>46</v>
      </c>
      <c r="F208" s="139">
        <v>0</v>
      </c>
      <c r="G208" s="35"/>
      <c r="H208" s="179">
        <v>115.05</v>
      </c>
      <c r="I208" s="95"/>
      <c r="J208" s="113"/>
      <c r="K208" s="95"/>
    </row>
    <row r="209" spans="1:11" ht="12.75" customHeight="1">
      <c r="A209" s="12"/>
      <c r="B209" s="11"/>
      <c r="C209" s="232" t="s">
        <v>47</v>
      </c>
      <c r="D209" s="12"/>
      <c r="E209" s="13"/>
      <c r="F209" s="15" t="s">
        <v>0</v>
      </c>
      <c r="G209" s="15"/>
      <c r="H209" s="95"/>
      <c r="I209" s="95"/>
      <c r="J209" s="113">
        <f>SUM(J210:J212)</f>
        <v>47891039</v>
      </c>
      <c r="K209" s="95"/>
    </row>
    <row r="210" spans="1:11" ht="12.75" customHeight="1">
      <c r="A210" s="12"/>
      <c r="B210" s="11"/>
      <c r="C210" s="206"/>
      <c r="D210" s="12"/>
      <c r="E210" s="244" t="s">
        <v>48</v>
      </c>
      <c r="F210" s="15" t="s">
        <v>0</v>
      </c>
      <c r="G210" s="15"/>
      <c r="H210" s="95"/>
      <c r="I210" s="101"/>
      <c r="J210" s="114">
        <v>47891039</v>
      </c>
      <c r="K210" s="101"/>
    </row>
    <row r="211" spans="1:11" ht="15.75" customHeight="1">
      <c r="A211" s="12"/>
      <c r="B211" s="11"/>
      <c r="C211" s="206"/>
      <c r="D211" s="12"/>
      <c r="E211" s="244" t="s">
        <v>73</v>
      </c>
      <c r="F211" s="227">
        <f>F212+F213+F214+F215</f>
        <v>-85492.4</v>
      </c>
      <c r="G211" s="15" t="s">
        <v>0</v>
      </c>
      <c r="H211" s="228">
        <f>H215</f>
        <v>-30542.210000000003</v>
      </c>
      <c r="I211" s="101"/>
      <c r="J211" s="114">
        <v>0</v>
      </c>
      <c r="K211" s="101"/>
    </row>
    <row r="212" spans="1:11" ht="12.75" customHeight="1">
      <c r="A212" s="12"/>
      <c r="B212" s="11"/>
      <c r="C212" s="206"/>
      <c r="D212" s="12"/>
      <c r="E212" s="13" t="s">
        <v>32</v>
      </c>
      <c r="F212" s="165">
        <v>0</v>
      </c>
      <c r="G212" s="15"/>
      <c r="H212" s="179">
        <v>0</v>
      </c>
      <c r="I212" s="101" t="s">
        <v>0</v>
      </c>
      <c r="J212" s="115">
        <v>0</v>
      </c>
      <c r="K212" s="101" t="s">
        <v>0</v>
      </c>
    </row>
    <row r="213" spans="1:11" ht="12.75" customHeight="1">
      <c r="A213" s="12"/>
      <c r="B213" s="11"/>
      <c r="C213" s="207"/>
      <c r="D213" s="12"/>
      <c r="E213" s="13" t="s">
        <v>33</v>
      </c>
      <c r="F213" s="165">
        <v>0</v>
      </c>
      <c r="G213" s="15"/>
      <c r="H213" s="179">
        <v>0</v>
      </c>
      <c r="I213" s="95"/>
      <c r="J213" s="95">
        <v>0</v>
      </c>
      <c r="K213" s="95"/>
    </row>
    <row r="214" spans="1:11" ht="12.75" customHeight="1">
      <c r="A214" s="12"/>
      <c r="B214" s="11"/>
      <c r="C214" s="207"/>
      <c r="D214" s="12"/>
      <c r="E214" s="13" t="s">
        <v>72</v>
      </c>
      <c r="F214" s="165">
        <v>0</v>
      </c>
      <c r="G214" s="15"/>
      <c r="H214" s="179">
        <v>0</v>
      </c>
      <c r="I214" s="95"/>
      <c r="J214" s="95">
        <v>0</v>
      </c>
      <c r="K214" s="95"/>
    </row>
    <row r="215" spans="1:11" ht="15" customHeight="1">
      <c r="A215" s="12"/>
      <c r="B215" s="11"/>
      <c r="C215" s="207"/>
      <c r="D215" s="12"/>
      <c r="E215" s="13" t="s">
        <v>34</v>
      </c>
      <c r="F215" s="165">
        <f>SUM(F216:F218)</f>
        <v>-85492.4</v>
      </c>
      <c r="G215" s="15"/>
      <c r="H215" s="183">
        <f>SUM(H216:H218)</f>
        <v>-30542.210000000003</v>
      </c>
      <c r="I215" s="95"/>
      <c r="J215" s="100">
        <v>25395</v>
      </c>
      <c r="K215" s="95"/>
    </row>
    <row r="216" spans="1:11" ht="12.75" customHeight="1">
      <c r="A216" s="12"/>
      <c r="B216" s="11"/>
      <c r="C216" s="207"/>
      <c r="D216" s="12"/>
      <c r="E216" s="62" t="s">
        <v>49</v>
      </c>
      <c r="F216" s="166">
        <v>-85492.4</v>
      </c>
      <c r="G216" s="35"/>
      <c r="H216" s="233">
        <v>-28852.49</v>
      </c>
      <c r="I216" s="95"/>
      <c r="J216" s="113">
        <v>0</v>
      </c>
      <c r="K216" s="95"/>
    </row>
    <row r="217" spans="1:11" ht="12.75" customHeight="1">
      <c r="A217" s="12"/>
      <c r="B217" s="11"/>
      <c r="C217" s="207"/>
      <c r="D217" s="12"/>
      <c r="E217" s="62" t="s">
        <v>50</v>
      </c>
      <c r="F217" s="166">
        <v>0</v>
      </c>
      <c r="G217" s="35"/>
      <c r="H217" s="245">
        <v>-27.5</v>
      </c>
      <c r="I217" s="95"/>
      <c r="J217" s="113">
        <v>0</v>
      </c>
      <c r="K217" s="95"/>
    </row>
    <row r="218" spans="1:11" ht="12.75" customHeight="1">
      <c r="A218" s="12"/>
      <c r="B218" s="11"/>
      <c r="C218" s="207"/>
      <c r="D218" s="12"/>
      <c r="E218" s="62" t="s">
        <v>51</v>
      </c>
      <c r="F218" s="166">
        <v>0</v>
      </c>
      <c r="G218" s="35"/>
      <c r="H218" s="246">
        <v>-1662.22</v>
      </c>
      <c r="I218" s="95"/>
      <c r="J218" s="113">
        <v>0</v>
      </c>
      <c r="K218" s="95"/>
    </row>
    <row r="219" spans="1:11" ht="12.75" customHeight="1">
      <c r="A219" s="12"/>
      <c r="B219" s="11"/>
      <c r="C219" s="207"/>
      <c r="D219" s="12"/>
      <c r="E219" s="13"/>
      <c r="F219" s="189" t="s">
        <v>0</v>
      </c>
      <c r="G219" s="15"/>
      <c r="H219" s="202"/>
      <c r="I219" s="95"/>
      <c r="J219" s="113">
        <f>SUM(J220:J224)</f>
        <v>25395</v>
      </c>
      <c r="K219" s="95"/>
    </row>
    <row r="220" spans="1:11" ht="12.75" customHeight="1" thickBot="1">
      <c r="A220" s="12"/>
      <c r="B220" s="11"/>
      <c r="C220" s="232" t="s">
        <v>123</v>
      </c>
      <c r="D220" s="24"/>
      <c r="E220" s="55"/>
      <c r="F220" s="247">
        <v>0</v>
      </c>
      <c r="G220" s="135"/>
      <c r="H220" s="248">
        <v>0</v>
      </c>
      <c r="I220" s="101"/>
      <c r="J220" s="116">
        <v>0</v>
      </c>
      <c r="K220" s="101"/>
    </row>
    <row r="221" spans="1:11" ht="12.75" customHeight="1" thickTop="1">
      <c r="A221" s="12"/>
      <c r="B221" s="11"/>
      <c r="C221" s="12"/>
      <c r="D221" s="24"/>
      <c r="E221" s="55"/>
      <c r="F221" s="156"/>
      <c r="G221" s="135"/>
      <c r="H221" s="157"/>
      <c r="I221" s="101"/>
      <c r="J221" s="116"/>
      <c r="K221" s="101"/>
    </row>
    <row r="222" spans="1:11" ht="15.75" customHeight="1">
      <c r="A222" s="12"/>
      <c r="B222" s="249" t="s">
        <v>52</v>
      </c>
      <c r="C222" s="12"/>
      <c r="E222" s="56"/>
      <c r="F222" s="190"/>
      <c r="G222" s="234">
        <f>F223+F229</f>
        <v>0</v>
      </c>
      <c r="H222" s="131"/>
      <c r="I222" s="241">
        <f>H223+H229</f>
        <v>0</v>
      </c>
      <c r="J222" s="116">
        <v>0</v>
      </c>
      <c r="K222" s="101">
        <v>0</v>
      </c>
    </row>
    <row r="223" spans="1:11" ht="12.75" customHeight="1">
      <c r="A223" s="12"/>
      <c r="B223" s="25"/>
      <c r="C223" s="229" t="s">
        <v>53</v>
      </c>
      <c r="E223" s="56"/>
      <c r="F223" s="250">
        <f>F224+F226+F228</f>
        <v>0</v>
      </c>
      <c r="G223" s="15"/>
      <c r="H223" s="191">
        <f>H224+H226+H228</f>
        <v>0</v>
      </c>
      <c r="I223" s="101"/>
      <c r="J223" s="116"/>
      <c r="K223" s="101"/>
    </row>
    <row r="224" spans="1:11" ht="12.75" customHeight="1" thickBot="1">
      <c r="A224" s="12"/>
      <c r="B224" s="11"/>
      <c r="C224" s="12"/>
      <c r="D224" s="20" t="s">
        <v>54</v>
      </c>
      <c r="E224" s="57"/>
      <c r="F224" s="251"/>
      <c r="G224" s="15"/>
      <c r="H224" s="93"/>
      <c r="I224" s="101"/>
      <c r="J224" s="117">
        <v>25395</v>
      </c>
      <c r="K224" s="101"/>
    </row>
    <row r="225" spans="1:11" ht="12.75" customHeight="1" thickTop="1">
      <c r="A225" s="12"/>
      <c r="B225" s="11"/>
      <c r="C225" s="12"/>
      <c r="D225" s="20" t="s">
        <v>55</v>
      </c>
      <c r="E225" s="57"/>
      <c r="F225" s="251" t="s">
        <v>0</v>
      </c>
      <c r="G225" s="15"/>
      <c r="H225" s="107"/>
      <c r="I225" s="95"/>
      <c r="J225" s="118"/>
      <c r="K225" s="95"/>
    </row>
    <row r="226" spans="1:13" s="3" customFormat="1" ht="12.75" customHeight="1">
      <c r="A226" s="24"/>
      <c r="B226" s="25"/>
      <c r="C226" s="24"/>
      <c r="D226" s="20" t="s">
        <v>0</v>
      </c>
      <c r="E226" s="57" t="s">
        <v>56</v>
      </c>
      <c r="F226" s="251"/>
      <c r="G226" s="15"/>
      <c r="H226" s="93"/>
      <c r="I226" s="163"/>
      <c r="J226" s="102" t="s">
        <v>0</v>
      </c>
      <c r="K226" s="103"/>
      <c r="M226" s="83"/>
    </row>
    <row r="227" spans="2:11" ht="12.75" customHeight="1">
      <c r="B227" s="38"/>
      <c r="D227" s="20" t="s">
        <v>57</v>
      </c>
      <c r="E227" s="57"/>
      <c r="F227" s="251" t="s">
        <v>0</v>
      </c>
      <c r="G227" s="15"/>
      <c r="H227" s="107"/>
      <c r="I227" s="95"/>
      <c r="J227" s="106"/>
      <c r="K227" s="95"/>
    </row>
    <row r="228" spans="2:11" ht="12.75" customHeight="1">
      <c r="B228" s="38"/>
      <c r="D228" s="20"/>
      <c r="E228" s="57" t="s">
        <v>40</v>
      </c>
      <c r="F228" s="252"/>
      <c r="G228" s="15"/>
      <c r="H228" s="93"/>
      <c r="I228" s="95"/>
      <c r="J228" s="107">
        <v>0</v>
      </c>
      <c r="K228" s="95"/>
    </row>
    <row r="229" spans="2:11" ht="12.75" customHeight="1">
      <c r="B229" s="38"/>
      <c r="C229" s="229" t="s">
        <v>58</v>
      </c>
      <c r="E229" s="56"/>
      <c r="F229" s="221">
        <f>F230+F232+F234</f>
        <v>0</v>
      </c>
      <c r="G229" s="15"/>
      <c r="H229" s="192">
        <v>0</v>
      </c>
      <c r="I229" s="95"/>
      <c r="J229" s="107"/>
      <c r="K229" s="95"/>
    </row>
    <row r="230" spans="2:11" ht="12.75" customHeight="1">
      <c r="B230" s="38"/>
      <c r="D230" s="20" t="s">
        <v>54</v>
      </c>
      <c r="E230" s="57"/>
      <c r="F230" s="253"/>
      <c r="G230" s="15"/>
      <c r="H230" s="93"/>
      <c r="I230" s="95"/>
      <c r="J230" s="107">
        <v>0</v>
      </c>
      <c r="K230" s="95"/>
    </row>
    <row r="231" spans="2:11" ht="12.75" customHeight="1">
      <c r="B231" s="38"/>
      <c r="D231" s="20" t="s">
        <v>59</v>
      </c>
      <c r="E231" s="57"/>
      <c r="F231" s="35" t="s">
        <v>0</v>
      </c>
      <c r="G231" s="15"/>
      <c r="H231" s="93"/>
      <c r="I231" s="95"/>
      <c r="J231" s="107"/>
      <c r="K231" s="95"/>
    </row>
    <row r="232" spans="2:11" ht="12.75" customHeight="1">
      <c r="B232" s="38"/>
      <c r="D232" s="20" t="s">
        <v>0</v>
      </c>
      <c r="E232" s="57" t="s">
        <v>56</v>
      </c>
      <c r="F232" s="35"/>
      <c r="G232" s="15"/>
      <c r="H232" s="101" t="s">
        <v>0</v>
      </c>
      <c r="I232" s="95"/>
      <c r="J232" s="108">
        <v>0</v>
      </c>
      <c r="K232" s="95"/>
    </row>
    <row r="233" spans="2:11" ht="12.75" customHeight="1">
      <c r="B233" s="38"/>
      <c r="D233" s="20" t="s">
        <v>57</v>
      </c>
      <c r="E233" s="57"/>
      <c r="F233" s="35" t="s">
        <v>0</v>
      </c>
      <c r="G233" s="15"/>
      <c r="H233" s="101" t="s">
        <v>0</v>
      </c>
      <c r="I233" s="95"/>
      <c r="J233" s="100"/>
      <c r="K233" s="95"/>
    </row>
    <row r="234" spans="2:11" ht="12.75" customHeight="1" thickBot="1">
      <c r="B234" s="38"/>
      <c r="D234" s="20"/>
      <c r="E234" s="57" t="s">
        <v>40</v>
      </c>
      <c r="F234" s="42"/>
      <c r="G234" s="15"/>
      <c r="H234" s="93"/>
      <c r="I234" s="95"/>
      <c r="J234" s="101">
        <v>0</v>
      </c>
      <c r="K234" s="95"/>
    </row>
    <row r="235" spans="2:11" ht="12.75" customHeight="1" thickTop="1">
      <c r="B235" s="38"/>
      <c r="E235" s="56"/>
      <c r="F235" s="15" t="s">
        <v>0</v>
      </c>
      <c r="G235" s="15"/>
      <c r="H235" s="95" t="s">
        <v>0</v>
      </c>
      <c r="I235" s="95"/>
      <c r="J235" s="101"/>
      <c r="K235" s="95"/>
    </row>
    <row r="236" spans="2:11" ht="12.75" customHeight="1">
      <c r="B236" s="38"/>
      <c r="D236" s="24"/>
      <c r="E236" s="55"/>
      <c r="F236" s="18" t="s">
        <v>0</v>
      </c>
      <c r="G236" s="145"/>
      <c r="H236" s="160"/>
      <c r="I236" s="95"/>
      <c r="J236" s="101" t="s">
        <v>0</v>
      </c>
      <c r="K236" s="95"/>
    </row>
    <row r="237" spans="2:11" ht="15.75" customHeight="1">
      <c r="B237" s="249" t="s">
        <v>60</v>
      </c>
      <c r="E237" s="56"/>
      <c r="F237" s="53" t="s">
        <v>0</v>
      </c>
      <c r="G237" s="234">
        <f>F240+F246</f>
        <v>0</v>
      </c>
      <c r="H237" s="110"/>
      <c r="I237" s="241">
        <f>H240-H246</f>
        <v>-11397.049999999996</v>
      </c>
      <c r="J237" s="101" t="s">
        <v>0</v>
      </c>
      <c r="K237" s="95"/>
    </row>
    <row r="238" spans="2:11" ht="12.75" customHeight="1">
      <c r="B238" s="25"/>
      <c r="C238" s="229" t="s">
        <v>61</v>
      </c>
      <c r="E238" s="56"/>
      <c r="F238" s="54"/>
      <c r="G238" s="15"/>
      <c r="H238" s="111"/>
      <c r="I238" s="95"/>
      <c r="J238" s="101"/>
      <c r="K238" s="95"/>
    </row>
    <row r="239" spans="2:11" ht="12.75" customHeight="1" thickBot="1">
      <c r="B239" s="38"/>
      <c r="E239" s="254" t="s">
        <v>62</v>
      </c>
      <c r="F239" s="54" t="s">
        <v>0</v>
      </c>
      <c r="G239" s="15"/>
      <c r="H239" s="111"/>
      <c r="I239" s="95"/>
      <c r="J239" s="119">
        <v>0</v>
      </c>
      <c r="K239" s="95"/>
    </row>
    <row r="240" spans="2:11" ht="14.25" customHeight="1" thickTop="1">
      <c r="B240" s="38"/>
      <c r="E240" s="254" t="s">
        <v>63</v>
      </c>
      <c r="F240" s="187">
        <f>SUM(F241:F242)</f>
        <v>0</v>
      </c>
      <c r="G240" s="15"/>
      <c r="H240" s="184">
        <f>SUM(H241:H242)</f>
        <v>41975.37</v>
      </c>
      <c r="I240" s="95"/>
      <c r="J240" s="95" t="s">
        <v>0</v>
      </c>
      <c r="K240" s="95"/>
    </row>
    <row r="241" spans="1:13" s="3" customFormat="1" ht="15.75" customHeight="1">
      <c r="A241" s="24"/>
      <c r="B241" s="25"/>
      <c r="C241" s="24"/>
      <c r="D241" s="9"/>
      <c r="E241" s="56" t="s">
        <v>74</v>
      </c>
      <c r="F241" s="167">
        <v>0</v>
      </c>
      <c r="G241" s="15"/>
      <c r="H241" s="181">
        <v>0</v>
      </c>
      <c r="I241" s="178"/>
      <c r="J241" s="102">
        <v>0</v>
      </c>
      <c r="K241" s="103">
        <v>-172630294</v>
      </c>
      <c r="M241" s="83"/>
    </row>
    <row r="242" spans="2:11" ht="12.75" customHeight="1">
      <c r="B242" s="38"/>
      <c r="E242" s="56" t="s">
        <v>75</v>
      </c>
      <c r="F242" s="167">
        <v>0</v>
      </c>
      <c r="G242" s="14"/>
      <c r="H242" s="181">
        <v>41975.37</v>
      </c>
      <c r="I242" s="95"/>
      <c r="J242" s="110">
        <v>0</v>
      </c>
      <c r="K242" s="95"/>
    </row>
    <row r="243" spans="2:11" ht="12.75" customHeight="1">
      <c r="B243" s="38"/>
      <c r="C243" s="9" t="s">
        <v>64</v>
      </c>
      <c r="E243" s="56"/>
      <c r="F243" s="15" t="s">
        <v>0</v>
      </c>
      <c r="G243" s="15"/>
      <c r="H243" s="129"/>
      <c r="I243" s="95"/>
      <c r="J243" s="95">
        <v>48258840</v>
      </c>
      <c r="K243" s="95"/>
    </row>
    <row r="244" spans="2:11" ht="12.75" customHeight="1">
      <c r="B244" s="38"/>
      <c r="E244" s="56" t="s">
        <v>65</v>
      </c>
      <c r="F244" s="15" t="s">
        <v>0</v>
      </c>
      <c r="G244" s="15"/>
      <c r="H244" s="129"/>
      <c r="I244" s="95"/>
      <c r="J244" s="88">
        <v>0</v>
      </c>
      <c r="K244" s="95"/>
    </row>
    <row r="245" spans="2:11" ht="12.75" customHeight="1">
      <c r="B245" s="38"/>
      <c r="E245" s="56" t="s">
        <v>66</v>
      </c>
      <c r="F245" s="15" t="s">
        <v>0</v>
      </c>
      <c r="G245" s="15"/>
      <c r="H245" s="129"/>
      <c r="I245" s="120"/>
      <c r="J245" s="101">
        <v>48258840</v>
      </c>
      <c r="K245" s="120"/>
    </row>
    <row r="246" spans="2:11" ht="15" customHeight="1" thickBot="1">
      <c r="B246" s="38"/>
      <c r="E246" s="56" t="s">
        <v>67</v>
      </c>
      <c r="F246" s="167">
        <f>SUM(F247:F248)</f>
        <v>0</v>
      </c>
      <c r="G246" s="21"/>
      <c r="H246" s="184">
        <f>SUM(H247:H248)</f>
        <v>53372.42</v>
      </c>
      <c r="I246" s="95"/>
      <c r="J246" s="119">
        <v>0</v>
      </c>
      <c r="K246" s="95"/>
    </row>
    <row r="247" spans="2:11" ht="12.75" customHeight="1" thickTop="1">
      <c r="B247" s="38"/>
      <c r="E247" s="56" t="s">
        <v>76</v>
      </c>
      <c r="F247" s="167">
        <v>0</v>
      </c>
      <c r="G247" s="15"/>
      <c r="H247" s="179">
        <v>0</v>
      </c>
      <c r="I247" s="95"/>
      <c r="J247" s="95">
        <v>0</v>
      </c>
      <c r="K247" s="95"/>
    </row>
    <row r="248" spans="2:11" ht="12.75" customHeight="1" thickBot="1">
      <c r="B248" s="38"/>
      <c r="E248" s="56" t="s">
        <v>77</v>
      </c>
      <c r="F248" s="167">
        <v>0</v>
      </c>
      <c r="G248" s="15"/>
      <c r="H248" s="181">
        <v>53372.42</v>
      </c>
      <c r="I248" s="95"/>
      <c r="J248" s="95">
        <v>0</v>
      </c>
      <c r="K248" s="95"/>
    </row>
    <row r="249" spans="2:11" ht="12.75" customHeight="1" thickTop="1">
      <c r="B249" s="38"/>
      <c r="E249" s="56"/>
      <c r="F249" s="37" t="s">
        <v>0</v>
      </c>
      <c r="G249" s="15"/>
      <c r="H249" s="118" t="s">
        <v>0</v>
      </c>
      <c r="I249" s="95"/>
      <c r="J249" s="95">
        <v>0</v>
      </c>
      <c r="K249" s="95"/>
    </row>
    <row r="250" spans="2:11" ht="15.75" customHeight="1">
      <c r="B250" s="249" t="s">
        <v>68</v>
      </c>
      <c r="E250" s="56"/>
      <c r="F250" s="52" t="s">
        <v>0</v>
      </c>
      <c r="G250" s="211">
        <f>G182+G185+G237</f>
        <v>206996.13866666748</v>
      </c>
      <c r="H250" s="122"/>
      <c r="I250" s="241">
        <f>I182+I185+I222+I222+I237</f>
        <v>197196.62999999773</v>
      </c>
      <c r="J250" s="95">
        <v>220889134</v>
      </c>
      <c r="K250" s="121"/>
    </row>
    <row r="251" spans="2:11" ht="12.75" customHeight="1">
      <c r="B251" s="25"/>
      <c r="E251" s="56"/>
      <c r="F251" s="15" t="s">
        <v>0</v>
      </c>
      <c r="G251" s="15"/>
      <c r="H251" s="95"/>
      <c r="I251" s="95"/>
      <c r="J251" s="101">
        <v>0</v>
      </c>
      <c r="K251" s="95"/>
    </row>
    <row r="252" spans="2:11" ht="12.75" customHeight="1" thickBot="1">
      <c r="B252" s="38"/>
      <c r="C252" s="229" t="s">
        <v>69</v>
      </c>
      <c r="E252" s="56"/>
      <c r="F252" s="15" t="s">
        <v>0</v>
      </c>
      <c r="G252" s="197">
        <f>SUM(F253:F254)</f>
        <v>206996.14</v>
      </c>
      <c r="H252" s="125" t="s">
        <v>0</v>
      </c>
      <c r="I252" s="199">
        <f>SUM(H253:H254)</f>
        <v>195031.43</v>
      </c>
      <c r="J252" s="101">
        <v>220889134</v>
      </c>
      <c r="K252" s="95">
        <v>0</v>
      </c>
    </row>
    <row r="253" spans="2:11" ht="12.75" customHeight="1" thickTop="1">
      <c r="B253" s="38"/>
      <c r="D253" s="9" t="s">
        <v>21</v>
      </c>
      <c r="E253" s="56" t="s">
        <v>71</v>
      </c>
      <c r="F253" s="177">
        <v>113996.14</v>
      </c>
      <c r="G253" s="26"/>
      <c r="H253" s="180">
        <v>122170.48</v>
      </c>
      <c r="I253" s="95"/>
      <c r="J253" s="118" t="s">
        <v>0</v>
      </c>
      <c r="K253" s="95">
        <v>0</v>
      </c>
    </row>
    <row r="254" spans="1:11" ht="15.75" customHeight="1" thickBot="1">
      <c r="A254" s="1"/>
      <c r="B254" s="25"/>
      <c r="D254" s="9" t="s">
        <v>21</v>
      </c>
      <c r="E254" s="56" t="s">
        <v>95</v>
      </c>
      <c r="F254" s="177">
        <v>93000</v>
      </c>
      <c r="G254" s="26"/>
      <c r="H254" s="198">
        <v>72860.95</v>
      </c>
      <c r="I254" s="178"/>
      <c r="J254" s="122">
        <v>0</v>
      </c>
      <c r="K254" s="123">
        <v>-1183382830</v>
      </c>
    </row>
    <row r="255" spans="1:11" ht="12.75" customHeight="1" thickTop="1">
      <c r="A255" s="1"/>
      <c r="B255" s="38"/>
      <c r="E255" s="56"/>
      <c r="F255" s="15" t="s">
        <v>0</v>
      </c>
      <c r="G255" s="26"/>
      <c r="H255" s="95" t="s">
        <v>0</v>
      </c>
      <c r="I255" s="95"/>
      <c r="J255" s="95">
        <v>0</v>
      </c>
      <c r="K255" s="95"/>
    </row>
    <row r="256" spans="1:11" ht="17.25" customHeight="1">
      <c r="A256" s="1"/>
      <c r="B256" s="38"/>
      <c r="C256" s="255" t="s">
        <v>70</v>
      </c>
      <c r="E256" s="56"/>
      <c r="F256" s="15" t="s">
        <v>0</v>
      </c>
      <c r="G256" s="211">
        <f>G250-G252</f>
        <v>-0.0013333325332496315</v>
      </c>
      <c r="H256" s="95" t="s">
        <v>0</v>
      </c>
      <c r="I256" s="241">
        <f>I250-I252</f>
        <v>2165.1999999977415</v>
      </c>
      <c r="J256" s="124" t="s">
        <v>0</v>
      </c>
      <c r="K256" s="124">
        <v>147807000</v>
      </c>
    </row>
    <row r="257" spans="1:11" ht="12.75" customHeight="1" thickBot="1">
      <c r="A257" s="1"/>
      <c r="B257" s="38"/>
      <c r="D257" s="39"/>
      <c r="E257" s="40"/>
      <c r="F257" s="41" t="s">
        <v>0</v>
      </c>
      <c r="G257" s="33"/>
      <c r="H257" s="126" t="s">
        <v>0</v>
      </c>
      <c r="I257" s="196"/>
      <c r="J257" s="101">
        <v>147807000</v>
      </c>
      <c r="K257" s="125"/>
    </row>
    <row r="258" spans="1:11" ht="12.75" customHeight="1" thickBot="1" thickTop="1">
      <c r="A258" s="1"/>
      <c r="F258" s="8" t="s">
        <v>0</v>
      </c>
      <c r="I258" s="194"/>
      <c r="J258" s="193">
        <v>0</v>
      </c>
      <c r="K258" s="125"/>
    </row>
    <row r="259" spans="1:11" ht="12.75" customHeight="1" thickTop="1">
      <c r="A259" s="1"/>
      <c r="I259" s="194"/>
      <c r="J259" s="120" t="s">
        <v>0</v>
      </c>
      <c r="K259" s="125"/>
    </row>
    <row r="260" spans="1:11" ht="15.75" customHeight="1">
      <c r="A260" s="1"/>
      <c r="C260" s="24"/>
      <c r="I260" s="195"/>
      <c r="J260" s="120" t="s">
        <v>0</v>
      </c>
      <c r="K260" s="123">
        <f>K254-K256</f>
        <v>-1331189830</v>
      </c>
    </row>
    <row r="261" spans="1:11" ht="12.75" customHeight="1" thickBot="1">
      <c r="A261" s="1"/>
      <c r="J261" s="126" t="s">
        <v>0</v>
      </c>
      <c r="K261" s="127"/>
    </row>
    <row r="262" ht="12" customHeight="1" thickTop="1"/>
  </sheetData>
  <mergeCells count="7">
    <mergeCell ref="B10:I10"/>
    <mergeCell ref="B11:I11"/>
    <mergeCell ref="B12:I12"/>
    <mergeCell ref="J16:K16"/>
    <mergeCell ref="F16:G16"/>
    <mergeCell ref="H16:I16"/>
    <mergeCell ref="F14:G14"/>
  </mergeCells>
  <printOptions/>
  <pageMargins left="0" right="0" top="0" bottom="0" header="0" footer="0"/>
  <pageSetup fitToHeight="4" horizontalDpi="600" verticalDpi="600" orientation="portrait" paperSize="9" scale="83" r:id="rId1"/>
  <rowBreaks count="3" manualBreakCount="3">
    <brk id="75" min="1" max="8" man="1"/>
    <brk id="142" min="1" max="8" man="1"/>
    <brk id="204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2008-02-18T09:05:16Z</cp:lastPrinted>
  <dcterms:created xsi:type="dcterms:W3CDTF">1997-08-28T16:58:31Z</dcterms:created>
  <dcterms:modified xsi:type="dcterms:W3CDTF">2008-02-18T18:35:50Z</dcterms:modified>
  <cp:category/>
  <cp:version/>
  <cp:contentType/>
  <cp:contentStatus/>
</cp:coreProperties>
</file>