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1876" yWindow="105" windowWidth="9690" windowHeight="7290" tabRatio="737" activeTab="7"/>
  </bookViews>
  <sheets>
    <sheet name="1998-1999" sheetId="1" r:id="rId1"/>
    <sheet name="2000-2001" sheetId="2" r:id="rId2"/>
    <sheet name="2002-2003" sheetId="3" r:id="rId3"/>
    <sheet name="2004" sheetId="4" r:id="rId4"/>
    <sheet name="2005" sheetId="5" r:id="rId5"/>
    <sheet name="2006" sheetId="6" r:id="rId6"/>
    <sheet name="2007" sheetId="7" r:id="rId7"/>
    <sheet name="2008" sheetId="8" r:id="rId8"/>
  </sheets>
  <definedNames>
    <definedName name="_xlnm.Print_Area" localSheetId="0">'1998-1999'!$B$1:$N$60</definedName>
    <definedName name="_xlnm.Print_Area" localSheetId="5">'2006'!$A$1:$N$59</definedName>
    <definedName name="_xlnm.Print_Area" localSheetId="6">'2007'!$A$1:$N$58</definedName>
    <definedName name="_xlnm.Print_Area" localSheetId="7">'2008'!$A$1:$M$57</definedName>
  </definedNames>
  <calcPr fullCalcOnLoad="1"/>
</workbook>
</file>

<file path=xl/sharedStrings.xml><?xml version="1.0" encoding="utf-8"?>
<sst xmlns="http://schemas.openxmlformats.org/spreadsheetml/2006/main" count="1238" uniqueCount="65">
  <si>
    <t xml:space="preserve"> </t>
  </si>
  <si>
    <t>DESCRIZIONE</t>
  </si>
  <si>
    <t>PARZIALI</t>
  </si>
  <si>
    <t>TOTALI</t>
  </si>
  <si>
    <t>A) Valore della produzione:</t>
  </si>
  <si>
    <t>corso di lavorazione, semilavorati e finiti;</t>
  </si>
  <si>
    <t>4) incrementi di immobilizz. per lavori interni</t>
  </si>
  <si>
    <t>5) altri ricavi e proventi, con separata indica-</t>
  </si>
  <si>
    <t>zione dei contributi  in conto esercizio.</t>
  </si>
  <si>
    <t>B) Costi della produzione:</t>
  </si>
  <si>
    <t>6) per materie prime, sussidiarie, di consumo</t>
  </si>
  <si>
    <t>e di merci;</t>
  </si>
  <si>
    <t>7) per servizi;</t>
  </si>
  <si>
    <t>8) per godimento di beni di terzi;</t>
  </si>
  <si>
    <t>9) per il personale:</t>
  </si>
  <si>
    <t>10) ammortamenti e svalutazioni:</t>
  </si>
  <si>
    <t>11) variazioni delle rimanenze delle materie</t>
  </si>
  <si>
    <t>prime, sussidiarie di consumo e merci;</t>
  </si>
  <si>
    <t>12) accantonamenti per rischio;</t>
  </si>
  <si>
    <t>13) altri accantonamenti;</t>
  </si>
  <si>
    <t>14) oneri di gestione.</t>
  </si>
  <si>
    <t>MARGINE OPERATIVO LORDO</t>
  </si>
  <si>
    <t>Differenza tra valore e costi della produzione (A - B)</t>
  </si>
  <si>
    <t>C) Proventi e oneri finanziari:</t>
  </si>
  <si>
    <t>15) proventi da partecipazioni</t>
  </si>
  <si>
    <t>16) altri proventi finanziari:</t>
  </si>
  <si>
    <t>17) interessi ed altri oneri finanziari, con separa-</t>
  </si>
  <si>
    <t>ta indicazione di quelli verso imprese con-</t>
  </si>
  <si>
    <t>D) Rettificative valori di attività finanziarie:</t>
  </si>
  <si>
    <t>18) rivalutazioni:</t>
  </si>
  <si>
    <t>19) svalutazioni:</t>
  </si>
  <si>
    <t>E) Proventi e oneri straordinari:</t>
  </si>
  <si>
    <t>20) proventi, con separata indicazione delle</t>
  </si>
  <si>
    <t>plusvalenze da alienazioni i cui ricavi non</t>
  </si>
  <si>
    <t>sono iscrivibili al N. 5;</t>
  </si>
  <si>
    <t>21) oneri, con separata indicazione delle minusva-</t>
  </si>
  <si>
    <t>lenze da alienazioni i cui effetti contabili non</t>
  </si>
  <si>
    <t>sono iscrivibili al N. 14, e delle imposte rela-</t>
  </si>
  <si>
    <t>tive ad esercizi precedenti;</t>
  </si>
  <si>
    <t>RISULTATO PRIMA DELLE IMPOSTE</t>
  </si>
  <si>
    <t>22) imposte sul reddito dell'esercizio;</t>
  </si>
  <si>
    <t>23) utile (perdita) dell'esercizio.</t>
  </si>
  <si>
    <t>trollate e collegate</t>
  </si>
  <si>
    <t>3) variazione dei lavori in corso su ordinazione;</t>
  </si>
  <si>
    <t>2) variazioni delle rimanenze di prodotti in</t>
  </si>
  <si>
    <t>1) ricavi delle vendite e delle prestazioni;</t>
  </si>
  <si>
    <t>CONSUNTIVO 1999</t>
  </si>
  <si>
    <t>CONSUNTIVO 1998</t>
  </si>
  <si>
    <t>PREVENTIVO 2000</t>
  </si>
  <si>
    <t>CONSUNTIVO 2000</t>
  </si>
  <si>
    <t>CONSUNTIVO 2001</t>
  </si>
  <si>
    <t>CONSUNTIVO 2002</t>
  </si>
  <si>
    <t>CONSUNTIVO 2003</t>
  </si>
  <si>
    <t>CONSUNTIVO 2004</t>
  </si>
  <si>
    <t>PREVENTIVO 2004</t>
  </si>
  <si>
    <t>CONSUNTIVO 2005</t>
  </si>
  <si>
    <t>PREVENTIVO 2005</t>
  </si>
  <si>
    <t>CONSUNTIVO 2006</t>
  </si>
  <si>
    <t>PREVENTIVO 2006</t>
  </si>
  <si>
    <t>CONSUNTIVO 2007</t>
  </si>
  <si>
    <t>PREVENTIVO 2007</t>
  </si>
  <si>
    <t>ASPEF   31/12/2008  -  CONTO ECONOMICO GENERALE  -  CONFRONTI</t>
  </si>
  <si>
    <t>CONSUNTIVO 2008</t>
  </si>
  <si>
    <t>PREVENTIVO 2008</t>
  </si>
  <si>
    <t xml:space="preserve">                                          ASPEF   31/12/2008  -  CONTO ECONOMICO GENERALE  -  CONFRONTI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</si>
</sst>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Fr&quot;\ #,##0;\-&quot;Fr&quot;\ #,##0"/>
    <numFmt numFmtId="171" formatCode="&quot;Fr&quot;\ #,##0;[Red]\-&quot;Fr&quot;\ #,##0"/>
    <numFmt numFmtId="172" formatCode="&quot;Fr&quot;\ #,##0.00;\-&quot;Fr&quot;\ #,##0.00"/>
    <numFmt numFmtId="173" formatCode="&quot;Fr&quot;\ #,##0.00;[Red]\-&quot;Fr&quot;\ #,##0.00"/>
    <numFmt numFmtId="174" formatCode="&quot;L.&quot;\ #,##0;&quot;-&quot;&quot;L.&quot;\ #,##0"/>
    <numFmt numFmtId="175" formatCode="&quot;L.&quot;\ #,##0;[Red]&quot;-&quot;&quot;L.&quot;\ #,##0"/>
    <numFmt numFmtId="176" formatCode="&quot;L.&quot;\ #,##0.00;&quot;-&quot;&quot;L.&quot;\ #,##0.00"/>
    <numFmt numFmtId="177" formatCode="&quot;L.&quot;\ #,##0.00;[Red]&quot;-&quot;&quot;L.&quot;\ #,##0.00"/>
    <numFmt numFmtId="178" formatCode="d/m/yy"/>
    <numFmt numFmtId="179" formatCode="d/m/yy\ h:mm"/>
  </numFmts>
  <fonts count="11">
    <font>
      <sz val="9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2"/>
      <name val="Geneva"/>
      <family val="0"/>
    </font>
    <font>
      <b/>
      <sz val="18"/>
      <name val="Geneva"/>
      <family val="0"/>
    </font>
    <font>
      <b/>
      <u val="single"/>
      <sz val="12"/>
      <name val="Geneva"/>
      <family val="0"/>
    </font>
    <font>
      <b/>
      <sz val="9"/>
      <name val="Geneva"/>
      <family val="0"/>
    </font>
    <font>
      <b/>
      <u val="single"/>
      <sz val="9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3" fontId="0" fillId="0" borderId="4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3" fontId="8" fillId="0" borderId="4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 locked="0"/>
    </xf>
    <xf numFmtId="0" fontId="8" fillId="0" borderId="3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3" fontId="1" fillId="0" borderId="4" xfId="0" applyNumberFormat="1" applyFont="1" applyFill="1" applyBorder="1" applyAlignment="1" applyProtection="1">
      <alignment/>
      <protection locked="0"/>
    </xf>
    <xf numFmtId="3" fontId="1" fillId="0" borderId="4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 locked="0"/>
    </xf>
    <xf numFmtId="3" fontId="0" fillId="0" borderId="4" xfId="0" applyNumberFormat="1" applyFill="1" applyBorder="1" applyAlignment="1" applyProtection="1">
      <alignment/>
      <protection locked="0"/>
    </xf>
    <xf numFmtId="3" fontId="0" fillId="0" borderId="3" xfId="0" applyNumberFormat="1" applyFont="1" applyFill="1" applyBorder="1" applyAlignment="1" applyProtection="1">
      <alignment/>
      <protection locked="0"/>
    </xf>
    <xf numFmtId="3" fontId="0" fillId="0" borderId="4" xfId="0" applyNumberForma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 locked="0"/>
    </xf>
    <xf numFmtId="3" fontId="8" fillId="0" borderId="4" xfId="0" applyNumberFormat="1" applyFont="1" applyFill="1" applyBorder="1" applyAlignment="1" applyProtection="1">
      <alignment/>
      <protection locked="0"/>
    </xf>
    <xf numFmtId="3" fontId="8" fillId="0" borderId="4" xfId="0" applyNumberFormat="1" applyFont="1" applyFill="1" applyBorder="1" applyAlignment="1" applyProtection="1">
      <alignment/>
      <protection/>
    </xf>
    <xf numFmtId="3" fontId="0" fillId="0" borderId="2" xfId="0" applyNumberFormat="1" applyFill="1" applyBorder="1" applyAlignment="1" applyProtection="1">
      <alignment/>
      <protection locked="0"/>
    </xf>
    <xf numFmtId="3" fontId="0" fillId="0" borderId="2" xfId="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8" fillId="0" borderId="3" xfId="0" applyFon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1" fillId="0" borderId="4" xfId="0" applyNumberFormat="1" applyFont="1" applyFill="1" applyBorder="1" applyAlignment="1" applyProtection="1">
      <alignment/>
      <protection locked="0"/>
    </xf>
    <xf numFmtId="3" fontId="1" fillId="0" borderId="4" xfId="0" applyNumberFormat="1" applyFont="1" applyFill="1" applyBorder="1" applyAlignment="1" applyProtection="1">
      <alignment/>
      <protection/>
    </xf>
    <xf numFmtId="3" fontId="4" fillId="0" borderId="12" xfId="0" applyNumberFormat="1" applyFont="1" applyFill="1" applyBorder="1" applyAlignment="1" applyProtection="1">
      <alignment/>
      <protection locked="0"/>
    </xf>
    <xf numFmtId="3" fontId="4" fillId="0" borderId="4" xfId="0" applyNumberFormat="1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4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6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 locked="0"/>
    </xf>
    <xf numFmtId="3" fontId="0" fillId="0" borderId="2" xfId="0" applyNumberFormat="1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 horizontal="left"/>
      <protection locked="0"/>
    </xf>
    <xf numFmtId="4" fontId="0" fillId="0" borderId="12" xfId="0" applyNumberForma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12" xfId="0" applyNumberFormat="1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4" fontId="0" fillId="0" borderId="4" xfId="0" applyNumberFormat="1" applyFont="1" applyFill="1" applyBorder="1" applyAlignment="1" applyProtection="1">
      <alignment/>
      <protection locked="0"/>
    </xf>
    <xf numFmtId="4" fontId="0" fillId="0" borderId="4" xfId="0" applyNumberFormat="1" applyFill="1" applyBorder="1" applyAlignment="1" applyProtection="1">
      <alignment/>
      <protection locked="0"/>
    </xf>
    <xf numFmtId="4" fontId="0" fillId="0" borderId="4" xfId="0" applyNumberFormat="1" applyFill="1" applyBorder="1" applyAlignment="1" applyProtection="1">
      <alignment/>
      <protection/>
    </xf>
    <xf numFmtId="4" fontId="1" fillId="0" borderId="4" xfId="0" applyNumberFormat="1" applyFont="1" applyFill="1" applyBorder="1" applyAlignment="1" applyProtection="1">
      <alignment/>
      <protection/>
    </xf>
    <xf numFmtId="4" fontId="8" fillId="0" borderId="4" xfId="0" applyNumberFormat="1" applyFont="1" applyFill="1" applyBorder="1" applyAlignment="1" applyProtection="1">
      <alignment/>
      <protection locked="0"/>
    </xf>
    <xf numFmtId="4" fontId="0" fillId="0" borderId="2" xfId="0" applyNumberFormat="1" applyFill="1" applyBorder="1" applyAlignment="1" applyProtection="1">
      <alignment/>
      <protection locked="0"/>
    </xf>
    <xf numFmtId="4" fontId="0" fillId="0" borderId="2" xfId="0" applyNumberFormat="1" applyFill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/>
    </xf>
    <xf numFmtId="4" fontId="0" fillId="0" borderId="11" xfId="0" applyNumberFormat="1" applyFill="1" applyBorder="1" applyAlignment="1" applyProtection="1">
      <alignment/>
      <protection locked="0"/>
    </xf>
    <xf numFmtId="4" fontId="0" fillId="0" borderId="10" xfId="0" applyNumberFormat="1" applyFill="1" applyBorder="1" applyAlignment="1" applyProtection="1">
      <alignment/>
      <protection locked="0"/>
    </xf>
    <xf numFmtId="4" fontId="1" fillId="0" borderId="4" xfId="0" applyNumberFormat="1" applyFont="1" applyFill="1" applyBorder="1" applyAlignment="1" applyProtection="1">
      <alignment/>
      <protection locked="0"/>
    </xf>
    <xf numFmtId="4" fontId="1" fillId="0" borderId="4" xfId="0" applyNumberFormat="1" applyFont="1" applyFill="1" applyBorder="1" applyAlignment="1" applyProtection="1">
      <alignment/>
      <protection/>
    </xf>
    <xf numFmtId="4" fontId="4" fillId="0" borderId="12" xfId="0" applyNumberFormat="1" applyFont="1" applyFill="1" applyBorder="1" applyAlignment="1" applyProtection="1">
      <alignment/>
      <protection locked="0"/>
    </xf>
    <xf numFmtId="4" fontId="4" fillId="0" borderId="4" xfId="0" applyNumberFormat="1" applyFont="1" applyFill="1" applyBorder="1" applyAlignment="1" applyProtection="1">
      <alignment/>
      <protection locked="0"/>
    </xf>
    <xf numFmtId="4" fontId="0" fillId="0" borderId="13" xfId="0" applyNumberFormat="1" applyFill="1" applyBorder="1" applyAlignment="1" applyProtection="1">
      <alignment/>
      <protection locked="0"/>
    </xf>
    <xf numFmtId="4" fontId="0" fillId="0" borderId="14" xfId="0" applyNumberFormat="1" applyFill="1" applyBorder="1" applyAlignment="1" applyProtection="1">
      <alignment/>
      <protection locked="0"/>
    </xf>
    <xf numFmtId="4" fontId="8" fillId="0" borderId="4" xfId="0" applyNumberFormat="1" applyFont="1" applyFill="1" applyBorder="1" applyAlignment="1" applyProtection="1">
      <alignment/>
      <protection locked="0"/>
    </xf>
    <xf numFmtId="4" fontId="0" fillId="0" borderId="4" xfId="0" applyNumberFormat="1" applyFont="1" applyFill="1" applyBorder="1" applyAlignment="1" applyProtection="1">
      <alignment/>
      <protection locked="0"/>
    </xf>
    <xf numFmtId="4" fontId="0" fillId="0" borderId="4" xfId="0" applyNumberFormat="1" applyFont="1" applyFill="1" applyBorder="1" applyAlignment="1" applyProtection="1">
      <alignment/>
      <protection/>
    </xf>
    <xf numFmtId="4" fontId="0" fillId="0" borderId="2" xfId="0" applyNumberFormat="1" applyFont="1" applyFill="1" applyBorder="1" applyAlignment="1" applyProtection="1">
      <alignment/>
      <protection locked="0"/>
    </xf>
    <xf numFmtId="4" fontId="0" fillId="0" borderId="2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4" fontId="0" fillId="0" borderId="12" xfId="0" applyNumberFormat="1" applyFont="1" applyFill="1" applyBorder="1" applyAlignment="1" applyProtection="1">
      <alignment/>
      <protection locked="0"/>
    </xf>
    <xf numFmtId="4" fontId="1" fillId="0" borderId="4" xfId="0" applyNumberFormat="1" applyFont="1" applyFill="1" applyBorder="1" applyAlignment="1" applyProtection="1">
      <alignment/>
      <protection/>
    </xf>
    <xf numFmtId="4" fontId="0" fillId="0" borderId="3" xfId="0" applyNumberFormat="1" applyFont="1" applyFill="1" applyBorder="1" applyAlignment="1" applyProtection="1">
      <alignment/>
      <protection locked="0"/>
    </xf>
    <xf numFmtId="4" fontId="0" fillId="0" borderId="13" xfId="0" applyNumberFormat="1" applyFont="1" applyFill="1" applyBorder="1" applyAlignment="1" applyProtection="1">
      <alignment/>
      <protection locked="0"/>
    </xf>
    <xf numFmtId="4" fontId="0" fillId="0" borderId="14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3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Alignment="1" applyProtection="1">
      <alignment horizontal="center"/>
      <protection locked="0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showGridLines="0" workbookViewId="0" topLeftCell="A1">
      <pane ySplit="1" topLeftCell="BM2" activePane="bottomLeft" state="frozen"/>
      <selection pane="topLeft" activeCell="F391" sqref="F391"/>
      <selection pane="bottomLeft" activeCell="A2" sqref="A2:M2"/>
    </sheetView>
  </sheetViews>
  <sheetFormatPr defaultColWidth="9.00390625" defaultRowHeight="12"/>
  <cols>
    <col min="1" max="1" width="5.75390625" style="3" hidden="1" customWidth="1"/>
    <col min="2" max="2" width="2.75390625" style="3" customWidth="1"/>
    <col min="3" max="3" width="2.00390625" style="3" customWidth="1"/>
    <col min="4" max="4" width="2.25390625" style="3" customWidth="1"/>
    <col min="5" max="5" width="47.25390625" style="28" customWidth="1"/>
    <col min="6" max="9" width="18.75390625" style="57" hidden="1" customWidth="1"/>
    <col min="10" max="11" width="18.75390625" style="57" customWidth="1"/>
    <col min="12" max="13" width="18.75390625" style="30" customWidth="1"/>
    <col min="14" max="14" width="0.74609375" style="1" customWidth="1"/>
    <col min="15" max="255" width="11.875" style="1" customWidth="1"/>
    <col min="256" max="16384" width="10.875" style="1" customWidth="1"/>
  </cols>
  <sheetData>
    <row r="1" spans="1:11" ht="65.25" customHeight="1">
      <c r="A1" s="6"/>
      <c r="B1" s="6"/>
      <c r="C1" s="6"/>
      <c r="D1" s="6"/>
      <c r="F1" s="29"/>
      <c r="G1" s="29"/>
      <c r="H1" s="29"/>
      <c r="I1" s="29"/>
      <c r="J1" s="29"/>
      <c r="K1" s="29"/>
    </row>
    <row r="2" spans="1:13" s="86" customFormat="1" ht="27.75" customHeight="1">
      <c r="A2" s="119" t="s">
        <v>64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1" ht="12.75" customHeight="1">
      <c r="A3" s="6"/>
      <c r="B3" s="6"/>
      <c r="C3" s="6"/>
      <c r="D3" s="6"/>
      <c r="E3" s="31"/>
      <c r="F3" s="29"/>
      <c r="G3" s="29"/>
      <c r="H3" s="29"/>
      <c r="I3" s="29"/>
      <c r="J3" s="29"/>
      <c r="K3" s="29"/>
    </row>
    <row r="4" spans="1:11" ht="12.75" customHeight="1">
      <c r="A4" s="6"/>
      <c r="B4" s="6"/>
      <c r="C4" s="6"/>
      <c r="D4" s="6"/>
      <c r="F4" s="29"/>
      <c r="G4" s="29"/>
      <c r="H4" s="29"/>
      <c r="I4" s="29"/>
      <c r="J4" s="29"/>
      <c r="K4" s="29"/>
    </row>
    <row r="5" spans="1:13" ht="12.75" customHeight="1">
      <c r="A5" s="6"/>
      <c r="B5" s="6"/>
      <c r="C5" s="6"/>
      <c r="D5" s="6"/>
      <c r="F5" s="116" t="s">
        <v>49</v>
      </c>
      <c r="G5" s="117"/>
      <c r="H5" s="26" t="s">
        <v>48</v>
      </c>
      <c r="I5" s="27"/>
      <c r="J5" s="116" t="s">
        <v>46</v>
      </c>
      <c r="K5" s="118"/>
      <c r="L5" s="116" t="s">
        <v>47</v>
      </c>
      <c r="M5" s="118"/>
    </row>
    <row r="6" spans="1:13" ht="12.75" customHeight="1">
      <c r="A6" s="6"/>
      <c r="B6" s="15"/>
      <c r="C6" s="16"/>
      <c r="D6" s="16"/>
      <c r="E6" s="14" t="s">
        <v>1</v>
      </c>
      <c r="F6" s="4" t="s">
        <v>2</v>
      </c>
      <c r="G6" s="4" t="s">
        <v>3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4" t="s">
        <v>3</v>
      </c>
    </row>
    <row r="7" spans="1:13" ht="12.75" customHeight="1">
      <c r="A7" s="6"/>
      <c r="B7" s="5"/>
      <c r="C7" s="6"/>
      <c r="D7" s="6"/>
      <c r="E7" s="28" t="s">
        <v>0</v>
      </c>
      <c r="F7" s="32"/>
      <c r="G7" s="32"/>
      <c r="H7" s="32"/>
      <c r="I7" s="32"/>
      <c r="J7" s="32"/>
      <c r="K7" s="32"/>
      <c r="L7" s="32"/>
      <c r="M7" s="32"/>
    </row>
    <row r="8" spans="1:13" ht="12.75" customHeight="1">
      <c r="A8" s="6"/>
      <c r="B8" s="8" t="s">
        <v>4</v>
      </c>
      <c r="C8" s="6"/>
      <c r="D8" s="6"/>
      <c r="F8" s="32"/>
      <c r="G8" s="33">
        <f>SUM(F9:F15)</f>
        <v>12020729812</v>
      </c>
      <c r="H8" s="32"/>
      <c r="I8" s="33">
        <f>SUM(H9:H15)</f>
        <v>13526763485</v>
      </c>
      <c r="J8" s="32"/>
      <c r="K8" s="90">
        <f>12320868421/1936.27</f>
        <v>6363197.498799237</v>
      </c>
      <c r="L8" s="32"/>
      <c r="M8" s="90">
        <f>10534317032/1936.27</f>
        <v>5440520.708372283</v>
      </c>
    </row>
    <row r="9" spans="1:13" ht="12.75" customHeight="1">
      <c r="A9" s="6"/>
      <c r="B9" s="5"/>
      <c r="C9" s="6" t="s">
        <v>45</v>
      </c>
      <c r="D9" s="6"/>
      <c r="F9" s="34">
        <v>8361942163</v>
      </c>
      <c r="G9" s="34"/>
      <c r="H9" s="34">
        <v>6924856000</v>
      </c>
      <c r="I9" s="34"/>
      <c r="J9" s="87">
        <f>7672204532/1936.27</f>
        <v>3962362.961777025</v>
      </c>
      <c r="K9" s="34"/>
      <c r="L9" s="87">
        <f>6185395863/1936.27</f>
        <v>3194490.367045918</v>
      </c>
      <c r="M9" s="34"/>
    </row>
    <row r="10" spans="1:13" ht="12.75" customHeight="1">
      <c r="A10" s="6"/>
      <c r="B10" s="5"/>
      <c r="C10" s="6" t="s">
        <v>44</v>
      </c>
      <c r="D10" s="6"/>
      <c r="F10" s="35"/>
      <c r="G10" s="34"/>
      <c r="H10" s="35"/>
      <c r="I10" s="34"/>
      <c r="J10" s="35"/>
      <c r="K10" s="34"/>
      <c r="L10" s="35"/>
      <c r="M10" s="34"/>
    </row>
    <row r="11" spans="1:13" ht="12.75" customHeight="1">
      <c r="A11" s="6"/>
      <c r="B11" s="5"/>
      <c r="C11" s="6"/>
      <c r="D11" s="6" t="s">
        <v>5</v>
      </c>
      <c r="F11" s="35">
        <v>23192468</v>
      </c>
      <c r="G11" s="34"/>
      <c r="H11" s="35">
        <v>0</v>
      </c>
      <c r="I11" s="34"/>
      <c r="J11" s="88">
        <f>16103476/1936.27</f>
        <v>8316.751279521968</v>
      </c>
      <c r="K11" s="34"/>
      <c r="L11" s="88">
        <f>58521708/1936.27</f>
        <v>30223.939843100394</v>
      </c>
      <c r="M11" s="34"/>
    </row>
    <row r="12" spans="1:13" ht="12.75" customHeight="1">
      <c r="A12" s="6"/>
      <c r="B12" s="5"/>
      <c r="C12" s="6" t="s">
        <v>43</v>
      </c>
      <c r="D12" s="6"/>
      <c r="F12" s="34">
        <v>0</v>
      </c>
      <c r="G12" s="34"/>
      <c r="H12" s="34">
        <v>0</v>
      </c>
      <c r="I12" s="34"/>
      <c r="J12" s="34">
        <v>0</v>
      </c>
      <c r="K12" s="34"/>
      <c r="L12" s="36">
        <v>0</v>
      </c>
      <c r="M12" s="36"/>
    </row>
    <row r="13" spans="1:13" ht="12.75" customHeight="1">
      <c r="A13" s="6"/>
      <c r="B13" s="5"/>
      <c r="C13" s="6" t="s">
        <v>6</v>
      </c>
      <c r="D13" s="6"/>
      <c r="F13" s="34">
        <v>0</v>
      </c>
      <c r="G13" s="34"/>
      <c r="H13" s="34">
        <v>0</v>
      </c>
      <c r="I13" s="34"/>
      <c r="J13" s="34">
        <v>0</v>
      </c>
      <c r="K13" s="34"/>
      <c r="L13" s="36">
        <v>0</v>
      </c>
      <c r="M13" s="36"/>
    </row>
    <row r="14" spans="1:13" ht="12.75" customHeight="1">
      <c r="A14" s="6"/>
      <c r="B14" s="5"/>
      <c r="C14" s="6" t="s">
        <v>7</v>
      </c>
      <c r="D14" s="6"/>
      <c r="F14" s="35" t="s">
        <v>0</v>
      </c>
      <c r="G14" s="35"/>
      <c r="H14" s="35" t="s">
        <v>0</v>
      </c>
      <c r="I14" s="35"/>
      <c r="J14" s="35" t="s">
        <v>0</v>
      </c>
      <c r="K14" s="35"/>
      <c r="L14" s="35" t="s">
        <v>0</v>
      </c>
      <c r="M14" s="35"/>
    </row>
    <row r="15" spans="1:13" ht="12.75" customHeight="1">
      <c r="A15" s="6"/>
      <c r="B15" s="5"/>
      <c r="C15" s="6"/>
      <c r="D15" s="6" t="s">
        <v>8</v>
      </c>
      <c r="F15" s="37">
        <v>3635595181</v>
      </c>
      <c r="G15" s="35"/>
      <c r="H15" s="37">
        <v>6601907485</v>
      </c>
      <c r="I15" s="35"/>
      <c r="J15" s="89">
        <f>4632560413/1936.27</f>
        <v>2392517.785742691</v>
      </c>
      <c r="K15" s="35"/>
      <c r="L15" s="89">
        <f>4290399461/1936.27</f>
        <v>2215806.4014832643</v>
      </c>
      <c r="M15" s="35"/>
    </row>
    <row r="16" spans="1:13" ht="12.75" customHeight="1">
      <c r="A16" s="6"/>
      <c r="B16" s="5"/>
      <c r="C16" s="6"/>
      <c r="D16" s="6"/>
      <c r="E16" s="6"/>
      <c r="F16" s="35"/>
      <c r="G16" s="35"/>
      <c r="H16" s="35"/>
      <c r="I16" s="35"/>
      <c r="J16" s="35"/>
      <c r="K16" s="35"/>
      <c r="L16" s="35"/>
      <c r="M16" s="35"/>
    </row>
    <row r="17" spans="1:13" s="2" customFormat="1" ht="12.75" customHeight="1">
      <c r="A17" s="9"/>
      <c r="B17" s="8" t="s">
        <v>9</v>
      </c>
      <c r="C17" s="9"/>
      <c r="D17" s="9"/>
      <c r="E17" s="38"/>
      <c r="F17" s="39"/>
      <c r="G17" s="40">
        <f>SUM(F19:F28)</f>
        <v>13079347992</v>
      </c>
      <c r="H17" s="39"/>
      <c r="I17" s="40">
        <f>SUM(H19:H28)</f>
        <v>13326272275</v>
      </c>
      <c r="J17" s="91"/>
      <c r="K17" s="90">
        <f>-12386527752/1936.27</f>
        <v>-6397107.713283788</v>
      </c>
      <c r="L17" s="39"/>
      <c r="M17" s="90">
        <f>-10451738674/1936.27</f>
        <v>-5397872.545667701</v>
      </c>
    </row>
    <row r="18" spans="1:13" ht="12.75" customHeight="1">
      <c r="A18" s="6"/>
      <c r="B18" s="5"/>
      <c r="C18" s="6" t="s">
        <v>10</v>
      </c>
      <c r="D18" s="6"/>
      <c r="F18" s="35" t="s">
        <v>0</v>
      </c>
      <c r="G18" s="35"/>
      <c r="H18" s="35" t="s">
        <v>0</v>
      </c>
      <c r="I18" s="35"/>
      <c r="J18" s="88" t="s">
        <v>0</v>
      </c>
      <c r="K18" s="88"/>
      <c r="L18" s="35" t="s">
        <v>0</v>
      </c>
      <c r="M18" s="35"/>
    </row>
    <row r="19" spans="1:13" ht="12.75" customHeight="1">
      <c r="A19" s="6"/>
      <c r="B19" s="5"/>
      <c r="D19" s="6" t="s">
        <v>11</v>
      </c>
      <c r="F19" s="41">
        <v>4380769479</v>
      </c>
      <c r="G19" s="35"/>
      <c r="H19" s="41">
        <v>4201820000</v>
      </c>
      <c r="I19" s="35"/>
      <c r="J19" s="92">
        <f>4125749516/1936.27</f>
        <v>2130771.8014533096</v>
      </c>
      <c r="K19" s="88"/>
      <c r="L19" s="92">
        <f>3539180134/1936.27</f>
        <v>1827833.9973247533</v>
      </c>
      <c r="M19" s="35"/>
    </row>
    <row r="20" spans="1:13" ht="12.75" customHeight="1">
      <c r="A20" s="6"/>
      <c r="B20" s="5"/>
      <c r="C20" s="6" t="s">
        <v>12</v>
      </c>
      <c r="D20" s="6"/>
      <c r="F20" s="42">
        <v>4210407973</v>
      </c>
      <c r="G20" s="35"/>
      <c r="H20" s="42">
        <v>3606648672</v>
      </c>
      <c r="I20" s="35"/>
      <c r="J20" s="93">
        <f>3899996816/1936.27</f>
        <v>2014180.2620502305</v>
      </c>
      <c r="K20" s="88"/>
      <c r="L20" s="93">
        <f>2859016390/1936.27</f>
        <v>1476558.7392254178</v>
      </c>
      <c r="M20" s="35"/>
    </row>
    <row r="21" spans="1:13" ht="12.75" customHeight="1">
      <c r="A21" s="6"/>
      <c r="B21" s="5"/>
      <c r="C21" s="6" t="s">
        <v>13</v>
      </c>
      <c r="D21" s="6"/>
      <c r="F21" s="42">
        <v>161250379</v>
      </c>
      <c r="G21" s="35"/>
      <c r="H21" s="42">
        <v>174970000</v>
      </c>
      <c r="I21" s="35"/>
      <c r="J21" s="93">
        <f>88538127/1936.27</f>
        <v>45726.12652161114</v>
      </c>
      <c r="K21" s="88"/>
      <c r="L21" s="93">
        <f>198807258/1936.27</f>
        <v>102675.37998316351</v>
      </c>
      <c r="M21" s="35"/>
    </row>
    <row r="22" spans="1:13" ht="12.75" customHeight="1">
      <c r="A22" s="6"/>
      <c r="B22" s="5"/>
      <c r="C22" s="6" t="s">
        <v>14</v>
      </c>
      <c r="D22" s="6"/>
      <c r="F22" s="42">
        <v>4230576296</v>
      </c>
      <c r="G22" s="35"/>
      <c r="H22" s="42">
        <v>4555907131</v>
      </c>
      <c r="I22" s="35"/>
      <c r="J22" s="93">
        <f>4187004745/1936.27</f>
        <v>2162407.487075666</v>
      </c>
      <c r="K22" s="88"/>
      <c r="L22" s="93">
        <f>3731120900/1936.27</f>
        <v>1926963.130141974</v>
      </c>
      <c r="M22" s="35"/>
    </row>
    <row r="23" spans="1:13" ht="12.75" customHeight="1">
      <c r="A23" s="6"/>
      <c r="B23" s="5"/>
      <c r="C23" s="6" t="s">
        <v>15</v>
      </c>
      <c r="D23" s="6"/>
      <c r="F23" s="42">
        <v>102692356</v>
      </c>
      <c r="G23" s="35"/>
      <c r="H23" s="42">
        <v>130000000</v>
      </c>
      <c r="I23" s="35"/>
      <c r="J23" s="93">
        <f>75904445/1936.27</f>
        <v>39201.374291808475</v>
      </c>
      <c r="K23" s="88"/>
      <c r="L23" s="93">
        <f>33187525/1936.27</f>
        <v>17139.92624995481</v>
      </c>
      <c r="M23" s="35"/>
    </row>
    <row r="24" spans="1:13" ht="12.75" customHeight="1">
      <c r="A24" s="6"/>
      <c r="B24" s="5"/>
      <c r="C24" s="6" t="s">
        <v>16</v>
      </c>
      <c r="D24" s="6"/>
      <c r="E24" s="43"/>
      <c r="F24" s="35"/>
      <c r="G24" s="35"/>
      <c r="H24" s="35"/>
      <c r="I24" s="35"/>
      <c r="J24" s="88"/>
      <c r="K24" s="88"/>
      <c r="L24" s="88"/>
      <c r="M24" s="35"/>
    </row>
    <row r="25" spans="1:13" ht="12.75" customHeight="1">
      <c r="A25" s="6"/>
      <c r="B25" s="5"/>
      <c r="D25" s="6"/>
      <c r="E25" s="7" t="s">
        <v>17</v>
      </c>
      <c r="F25" s="35">
        <v>-96976572</v>
      </c>
      <c r="G25" s="35"/>
      <c r="H25" s="35">
        <v>-1866528</v>
      </c>
      <c r="I25" s="35"/>
      <c r="J25" s="88">
        <f>-100358218/1936.27</f>
        <v>-51830.69406642669</v>
      </c>
      <c r="K25" s="88"/>
      <c r="L25" s="88">
        <f>-24382636/1936.27</f>
        <v>-12592.580580187681</v>
      </c>
      <c r="M25" s="35"/>
    </row>
    <row r="26" spans="1:13" ht="12.75" customHeight="1">
      <c r="A26" s="6"/>
      <c r="B26" s="5"/>
      <c r="C26" s="6" t="s">
        <v>18</v>
      </c>
      <c r="D26" s="6"/>
      <c r="E26" s="43"/>
      <c r="F26" s="35">
        <v>0</v>
      </c>
      <c r="G26" s="35"/>
      <c r="H26" s="35">
        <v>0</v>
      </c>
      <c r="I26" s="35"/>
      <c r="J26" s="88">
        <v>0</v>
      </c>
      <c r="K26" s="88"/>
      <c r="L26" s="88">
        <f>40000000/1936.27</f>
        <v>20658.27596357946</v>
      </c>
      <c r="M26" s="35"/>
    </row>
    <row r="27" spans="1:13" ht="12.75" customHeight="1">
      <c r="A27" s="6"/>
      <c r="B27" s="5"/>
      <c r="C27" s="6" t="s">
        <v>19</v>
      </c>
      <c r="D27" s="6"/>
      <c r="E27" s="43"/>
      <c r="F27" s="35">
        <v>0</v>
      </c>
      <c r="G27" s="35"/>
      <c r="H27" s="35">
        <v>0</v>
      </c>
      <c r="I27" s="35"/>
      <c r="J27" s="88">
        <v>0</v>
      </c>
      <c r="K27" s="88"/>
      <c r="L27" s="88">
        <v>0</v>
      </c>
      <c r="M27" s="35"/>
    </row>
    <row r="28" spans="1:13" ht="12.75" customHeight="1">
      <c r="A28" s="6"/>
      <c r="B28" s="5"/>
      <c r="C28" s="6" t="s">
        <v>20</v>
      </c>
      <c r="D28" s="6"/>
      <c r="E28" s="43"/>
      <c r="F28" s="35">
        <v>90628081</v>
      </c>
      <c r="G28" s="35"/>
      <c r="H28" s="35">
        <v>658793000</v>
      </c>
      <c r="I28" s="35"/>
      <c r="J28" s="88">
        <f>109692321/1936.27</f>
        <v>56651.35595758856</v>
      </c>
      <c r="K28" s="88"/>
      <c r="L28" s="88">
        <f>74809103/1936.27</f>
        <v>38635.677359046</v>
      </c>
      <c r="M28" s="35"/>
    </row>
    <row r="29" spans="1:13" ht="12.75" customHeight="1">
      <c r="A29" s="6"/>
      <c r="B29" s="5"/>
      <c r="C29" s="6"/>
      <c r="D29" s="6"/>
      <c r="E29" s="7"/>
      <c r="F29" s="35" t="s">
        <v>0</v>
      </c>
      <c r="G29" s="35"/>
      <c r="H29" s="35" t="s">
        <v>0</v>
      </c>
      <c r="I29" s="35"/>
      <c r="J29" s="88" t="s">
        <v>0</v>
      </c>
      <c r="K29" s="88"/>
      <c r="L29" s="35" t="s">
        <v>0</v>
      </c>
      <c r="M29" s="35"/>
    </row>
    <row r="30" spans="1:13" ht="12.75" customHeight="1">
      <c r="A30" s="23"/>
      <c r="B30" s="8" t="s">
        <v>21</v>
      </c>
      <c r="C30" s="18"/>
      <c r="D30" s="18"/>
      <c r="E30" s="44"/>
      <c r="F30" s="35" t="s">
        <v>0</v>
      </c>
      <c r="G30" s="33">
        <f>G8-G17</f>
        <v>-1058618180</v>
      </c>
      <c r="H30" s="35" t="s">
        <v>0</v>
      </c>
      <c r="I30" s="33">
        <f>I8-I17</f>
        <v>200491210</v>
      </c>
      <c r="J30" s="88" t="s">
        <v>0</v>
      </c>
      <c r="K30" s="90">
        <f>-65659331/1936.27</f>
        <v>-33910.21448455019</v>
      </c>
      <c r="L30" s="35" t="s">
        <v>0</v>
      </c>
      <c r="M30" s="90">
        <f>82578358/1936.27</f>
        <v>42648.16270458149</v>
      </c>
    </row>
    <row r="31" spans="1:13" ht="12.75" customHeight="1">
      <c r="A31" s="6"/>
      <c r="B31" s="11" t="s">
        <v>22</v>
      </c>
      <c r="C31" s="6"/>
      <c r="D31" s="6"/>
      <c r="E31" s="7"/>
      <c r="F31" s="35" t="s">
        <v>0</v>
      </c>
      <c r="G31" s="35"/>
      <c r="H31" s="35" t="s">
        <v>0</v>
      </c>
      <c r="I31" s="35"/>
      <c r="J31" s="88" t="s">
        <v>0</v>
      </c>
      <c r="K31" s="88"/>
      <c r="L31" s="35" t="s">
        <v>0</v>
      </c>
      <c r="M31" s="35"/>
    </row>
    <row r="32" spans="1:13" ht="12.75" customHeight="1">
      <c r="A32" s="6"/>
      <c r="B32" s="5"/>
      <c r="C32" s="6"/>
      <c r="D32" s="6"/>
      <c r="E32" s="7"/>
      <c r="F32" s="35" t="s">
        <v>0</v>
      </c>
      <c r="G32" s="35"/>
      <c r="H32" s="35" t="s">
        <v>0</v>
      </c>
      <c r="I32" s="35"/>
      <c r="J32" s="88" t="s">
        <v>0</v>
      </c>
      <c r="K32" s="88"/>
      <c r="L32" s="35" t="s">
        <v>0</v>
      </c>
      <c r="M32" s="35"/>
    </row>
    <row r="33" spans="1:13" s="2" customFormat="1" ht="12.75" customHeight="1">
      <c r="A33" s="9"/>
      <c r="B33" s="8" t="s">
        <v>23</v>
      </c>
      <c r="C33" s="9"/>
      <c r="D33" s="9"/>
      <c r="E33" s="45"/>
      <c r="F33" s="39" t="s">
        <v>0</v>
      </c>
      <c r="G33" s="40">
        <f>F34+F35-F38</f>
        <v>47865644</v>
      </c>
      <c r="H33" s="39" t="s">
        <v>0</v>
      </c>
      <c r="I33" s="40">
        <f>H34+H35-H38</f>
        <v>18666667</v>
      </c>
      <c r="J33" s="91" t="s">
        <v>0</v>
      </c>
      <c r="K33" s="90">
        <f>41201145/1936.27</f>
        <v>21278.6155856363</v>
      </c>
      <c r="L33" s="39" t="s">
        <v>0</v>
      </c>
      <c r="M33" s="90">
        <f>28844164/1936.27</f>
        <v>14896.7674962686</v>
      </c>
    </row>
    <row r="34" spans="1:13" ht="12.75" customHeight="1">
      <c r="A34" s="6"/>
      <c r="B34" s="5"/>
      <c r="C34" s="6" t="s">
        <v>24</v>
      </c>
      <c r="D34" s="6"/>
      <c r="E34" s="43"/>
      <c r="F34" s="35">
        <v>0</v>
      </c>
      <c r="G34" s="35" t="s">
        <v>0</v>
      </c>
      <c r="H34" s="35">
        <v>0</v>
      </c>
      <c r="I34" s="35" t="s">
        <v>0</v>
      </c>
      <c r="J34" s="88">
        <v>0</v>
      </c>
      <c r="K34" s="88" t="s">
        <v>0</v>
      </c>
      <c r="L34" s="88">
        <v>0</v>
      </c>
      <c r="M34" s="35" t="s">
        <v>0</v>
      </c>
    </row>
    <row r="35" spans="1:13" ht="12.75" customHeight="1">
      <c r="A35" s="6"/>
      <c r="B35" s="5"/>
      <c r="C35" s="6" t="s">
        <v>25</v>
      </c>
      <c r="D35" s="6"/>
      <c r="E35" s="43"/>
      <c r="F35" s="46">
        <v>47891039</v>
      </c>
      <c r="G35" s="35" t="s">
        <v>0</v>
      </c>
      <c r="H35" s="46">
        <v>20000000</v>
      </c>
      <c r="I35" s="35" t="s">
        <v>0</v>
      </c>
      <c r="J35" s="94">
        <f>43309045/1936.27</f>
        <v>22367.255083227028</v>
      </c>
      <c r="K35" s="88" t="s">
        <v>0</v>
      </c>
      <c r="L35" s="94">
        <f>28844164/1936.27</f>
        <v>14896.7674962686</v>
      </c>
      <c r="M35" s="35" t="s">
        <v>0</v>
      </c>
    </row>
    <row r="36" spans="1:13" ht="12.75" customHeight="1">
      <c r="A36" s="6"/>
      <c r="B36" s="5"/>
      <c r="C36" s="6" t="s">
        <v>26</v>
      </c>
      <c r="D36" s="6"/>
      <c r="E36" s="7"/>
      <c r="F36" s="35" t="s">
        <v>0</v>
      </c>
      <c r="G36" s="35"/>
      <c r="H36" s="35" t="s">
        <v>0</v>
      </c>
      <c r="I36" s="35"/>
      <c r="J36" s="88" t="s">
        <v>0</v>
      </c>
      <c r="K36" s="88"/>
      <c r="L36" s="35" t="s">
        <v>0</v>
      </c>
      <c r="M36" s="35"/>
    </row>
    <row r="37" spans="1:13" ht="12.75" customHeight="1">
      <c r="A37" s="6"/>
      <c r="B37" s="5"/>
      <c r="C37" s="6"/>
      <c r="D37" s="6"/>
      <c r="E37" s="7" t="s">
        <v>27</v>
      </c>
      <c r="F37" s="35" t="s">
        <v>0</v>
      </c>
      <c r="G37" s="35"/>
      <c r="H37" s="35" t="s">
        <v>0</v>
      </c>
      <c r="I37" s="35"/>
      <c r="J37" s="88" t="s">
        <v>0</v>
      </c>
      <c r="K37" s="88"/>
      <c r="L37" s="35" t="s">
        <v>0</v>
      </c>
      <c r="M37" s="35"/>
    </row>
    <row r="38" spans="1:13" ht="12.75" customHeight="1" thickBot="1">
      <c r="A38" s="6"/>
      <c r="B38" s="5"/>
      <c r="C38" s="6"/>
      <c r="D38" s="6"/>
      <c r="E38" s="7" t="s">
        <v>42</v>
      </c>
      <c r="F38" s="37">
        <v>25395</v>
      </c>
      <c r="G38" s="35" t="s">
        <v>0</v>
      </c>
      <c r="H38" s="37">
        <v>1333333</v>
      </c>
      <c r="I38" s="35" t="s">
        <v>0</v>
      </c>
      <c r="J38" s="89">
        <f>2107900/1936.27</f>
        <v>1088.6394975907285</v>
      </c>
      <c r="K38" s="88" t="s">
        <v>0</v>
      </c>
      <c r="L38" s="89">
        <v>0</v>
      </c>
      <c r="M38" s="35" t="s">
        <v>0</v>
      </c>
    </row>
    <row r="39" spans="1:13" ht="12.75" customHeight="1" thickTop="1">
      <c r="A39" s="6"/>
      <c r="B39" s="5"/>
      <c r="C39" s="6"/>
      <c r="D39" s="6"/>
      <c r="E39" s="7"/>
      <c r="F39" s="47" t="s">
        <v>0</v>
      </c>
      <c r="G39" s="35"/>
      <c r="H39" s="47" t="s">
        <v>0</v>
      </c>
      <c r="I39" s="35"/>
      <c r="J39" s="95" t="s">
        <v>0</v>
      </c>
      <c r="K39" s="88"/>
      <c r="L39" s="47" t="s">
        <v>0</v>
      </c>
      <c r="M39" s="35"/>
    </row>
    <row r="40" spans="1:13" s="2" customFormat="1" ht="12.75" customHeight="1">
      <c r="A40" s="12"/>
      <c r="B40" s="13" t="s">
        <v>28</v>
      </c>
      <c r="C40" s="12"/>
      <c r="D40" s="12"/>
      <c r="E40" s="45"/>
      <c r="F40" s="39" t="s">
        <v>0</v>
      </c>
      <c r="G40" s="40">
        <f>F41-F42</f>
        <v>0</v>
      </c>
      <c r="H40" s="39" t="s">
        <v>0</v>
      </c>
      <c r="I40" s="40">
        <f>H41-H42</f>
        <v>0</v>
      </c>
      <c r="J40" s="91" t="s">
        <v>0</v>
      </c>
      <c r="K40" s="90">
        <v>0</v>
      </c>
      <c r="L40" s="39" t="s">
        <v>0</v>
      </c>
      <c r="M40" s="90">
        <v>0</v>
      </c>
    </row>
    <row r="41" spans="2:13" ht="12.75" customHeight="1">
      <c r="B41" s="19"/>
      <c r="C41" s="3" t="s">
        <v>29</v>
      </c>
      <c r="E41" s="43"/>
      <c r="F41" s="46">
        <v>0</v>
      </c>
      <c r="G41" s="35"/>
      <c r="H41" s="46">
        <v>0</v>
      </c>
      <c r="I41" s="35"/>
      <c r="J41" s="94">
        <v>0</v>
      </c>
      <c r="K41" s="88"/>
      <c r="L41" s="94">
        <v>0</v>
      </c>
      <c r="M41" s="35"/>
    </row>
    <row r="42" spans="2:13" ht="12.75" customHeight="1">
      <c r="B42" s="19"/>
      <c r="C42" s="3" t="s">
        <v>30</v>
      </c>
      <c r="E42" s="43"/>
      <c r="F42" s="37">
        <v>0</v>
      </c>
      <c r="G42" s="35"/>
      <c r="H42" s="37">
        <v>0</v>
      </c>
      <c r="I42" s="35"/>
      <c r="J42" s="89">
        <v>0</v>
      </c>
      <c r="K42" s="88"/>
      <c r="L42" s="89">
        <v>0</v>
      </c>
      <c r="M42" s="35"/>
    </row>
    <row r="43" spans="2:13" ht="12.75" customHeight="1">
      <c r="B43" s="19"/>
      <c r="E43" s="43"/>
      <c r="F43" s="35" t="s">
        <v>0</v>
      </c>
      <c r="G43" s="35"/>
      <c r="H43" s="35" t="s">
        <v>0</v>
      </c>
      <c r="I43" s="35"/>
      <c r="J43" s="88" t="s">
        <v>0</v>
      </c>
      <c r="K43" s="88"/>
      <c r="L43" s="35" t="s">
        <v>0</v>
      </c>
      <c r="M43" s="35"/>
    </row>
    <row r="44" spans="1:13" s="2" customFormat="1" ht="12.75" customHeight="1">
      <c r="A44" s="12"/>
      <c r="B44" s="13" t="s">
        <v>31</v>
      </c>
      <c r="C44" s="12"/>
      <c r="D44" s="12"/>
      <c r="E44" s="45"/>
      <c r="F44" s="39" t="s">
        <v>0</v>
      </c>
      <c r="G44" s="40">
        <f>F47-F51</f>
        <v>-172630294</v>
      </c>
      <c r="H44" s="39" t="s">
        <v>0</v>
      </c>
      <c r="I44" s="40">
        <f>H47-H51</f>
        <v>0</v>
      </c>
      <c r="J44" s="91" t="s">
        <v>0</v>
      </c>
      <c r="K44" s="90">
        <f>231797520/1936.27</f>
        <v>119713.42839583322</v>
      </c>
      <c r="L44" s="39" t="s">
        <v>0</v>
      </c>
      <c r="M44" s="90">
        <f>74330104/1936.27</f>
        <v>38388.29502083904</v>
      </c>
    </row>
    <row r="45" spans="2:13" ht="12.75" customHeight="1">
      <c r="B45" s="19"/>
      <c r="C45" s="3" t="s">
        <v>32</v>
      </c>
      <c r="E45" s="43"/>
      <c r="F45" s="48" t="s">
        <v>0</v>
      </c>
      <c r="G45" s="35"/>
      <c r="H45" s="48" t="s">
        <v>0</v>
      </c>
      <c r="I45" s="35"/>
      <c r="J45" s="96" t="s">
        <v>0</v>
      </c>
      <c r="K45" s="88"/>
      <c r="L45" s="48" t="s">
        <v>0</v>
      </c>
      <c r="M45" s="35"/>
    </row>
    <row r="46" spans="2:13" ht="12.75" customHeight="1">
      <c r="B46" s="19"/>
      <c r="E46" s="43" t="s">
        <v>33</v>
      </c>
      <c r="F46" s="48" t="s">
        <v>0</v>
      </c>
      <c r="G46" s="35"/>
      <c r="H46" s="48" t="s">
        <v>0</v>
      </c>
      <c r="I46" s="35"/>
      <c r="J46" s="96" t="s">
        <v>0</v>
      </c>
      <c r="K46" s="88"/>
      <c r="L46" s="48" t="s">
        <v>0</v>
      </c>
      <c r="M46" s="35"/>
    </row>
    <row r="47" spans="2:13" ht="12.75" customHeight="1">
      <c r="B47" s="19"/>
      <c r="E47" s="43" t="s">
        <v>34</v>
      </c>
      <c r="F47" s="35">
        <v>48258840</v>
      </c>
      <c r="G47" s="35"/>
      <c r="H47" s="35">
        <v>0</v>
      </c>
      <c r="I47" s="35"/>
      <c r="J47" s="88">
        <f>231797520/1936.27</f>
        <v>119713.42839583322</v>
      </c>
      <c r="K47" s="88"/>
      <c r="L47" s="88">
        <f>74330104/1936.27</f>
        <v>38388.29502083904</v>
      </c>
      <c r="M47" s="35"/>
    </row>
    <row r="48" spans="2:13" ht="12.75" customHeight="1">
      <c r="B48" s="19"/>
      <c r="C48" s="3" t="s">
        <v>35</v>
      </c>
      <c r="E48" s="43"/>
      <c r="F48" s="35" t="s">
        <v>0</v>
      </c>
      <c r="G48" s="35"/>
      <c r="H48" s="35" t="s">
        <v>0</v>
      </c>
      <c r="I48" s="35"/>
      <c r="J48" s="88" t="s">
        <v>0</v>
      </c>
      <c r="K48" s="88"/>
      <c r="L48" s="35" t="s">
        <v>0</v>
      </c>
      <c r="M48" s="35"/>
    </row>
    <row r="49" spans="2:13" ht="12.75" customHeight="1">
      <c r="B49" s="19"/>
      <c r="E49" s="43" t="s">
        <v>36</v>
      </c>
      <c r="F49" s="35" t="s">
        <v>0</v>
      </c>
      <c r="G49" s="35"/>
      <c r="H49" s="35" t="s">
        <v>0</v>
      </c>
      <c r="I49" s="35"/>
      <c r="J49" s="88" t="s">
        <v>0</v>
      </c>
      <c r="K49" s="88"/>
      <c r="L49" s="35" t="s">
        <v>0</v>
      </c>
      <c r="M49" s="35"/>
    </row>
    <row r="50" spans="2:13" ht="12.75" customHeight="1">
      <c r="B50" s="19"/>
      <c r="E50" s="43" t="s">
        <v>37</v>
      </c>
      <c r="F50" s="35" t="s">
        <v>0</v>
      </c>
      <c r="G50" s="35"/>
      <c r="H50" s="35" t="s">
        <v>0</v>
      </c>
      <c r="I50" s="35"/>
      <c r="J50" s="88" t="s">
        <v>0</v>
      </c>
      <c r="K50" s="88"/>
      <c r="L50" s="35" t="s">
        <v>0</v>
      </c>
      <c r="M50" s="35"/>
    </row>
    <row r="51" spans="2:13" ht="12.75" customHeight="1" thickBot="1">
      <c r="B51" s="19"/>
      <c r="E51" s="43" t="s">
        <v>38</v>
      </c>
      <c r="F51" s="35">
        <v>220889134</v>
      </c>
      <c r="G51" s="49"/>
      <c r="H51" s="35">
        <v>0</v>
      </c>
      <c r="I51" s="49"/>
      <c r="J51" s="88">
        <v>0</v>
      </c>
      <c r="K51" s="73"/>
      <c r="L51" s="88">
        <v>0</v>
      </c>
      <c r="M51" s="49"/>
    </row>
    <row r="52" spans="2:13" ht="12.75" customHeight="1" thickTop="1">
      <c r="B52" s="19"/>
      <c r="E52" s="43"/>
      <c r="F52" s="47" t="s">
        <v>0</v>
      </c>
      <c r="G52" s="35"/>
      <c r="H52" s="47" t="s">
        <v>0</v>
      </c>
      <c r="I52" s="35"/>
      <c r="J52" s="95" t="s">
        <v>0</v>
      </c>
      <c r="K52" s="88"/>
      <c r="L52" s="47" t="s">
        <v>0</v>
      </c>
      <c r="M52" s="35"/>
    </row>
    <row r="53" spans="1:13" ht="12.75" customHeight="1">
      <c r="A53" s="1"/>
      <c r="B53" s="13" t="s">
        <v>39</v>
      </c>
      <c r="E53" s="43"/>
      <c r="F53" s="50" t="s">
        <v>0</v>
      </c>
      <c r="G53" s="51">
        <f>G30+G33+G40+G44</f>
        <v>-1183382830</v>
      </c>
      <c r="H53" s="50" t="s">
        <v>0</v>
      </c>
      <c r="I53" s="51">
        <f>I30+I33+I40+I44</f>
        <v>219157877</v>
      </c>
      <c r="J53" s="97" t="s">
        <v>0</v>
      </c>
      <c r="K53" s="98">
        <f>207339334/1936.27</f>
        <v>107081.82949691934</v>
      </c>
      <c r="L53" s="50" t="s">
        <v>0</v>
      </c>
      <c r="M53" s="98">
        <f>185752626/1936.27</f>
        <v>95933.22522168912</v>
      </c>
    </row>
    <row r="54" spans="1:13" ht="12.75" customHeight="1">
      <c r="A54" s="1"/>
      <c r="B54" s="19"/>
      <c r="E54" s="43"/>
      <c r="F54" s="35" t="s">
        <v>0</v>
      </c>
      <c r="G54" s="35"/>
      <c r="H54" s="35" t="s">
        <v>0</v>
      </c>
      <c r="I54" s="35"/>
      <c r="J54" s="88" t="s">
        <v>0</v>
      </c>
      <c r="K54" s="88"/>
      <c r="L54" s="35" t="s">
        <v>0</v>
      </c>
      <c r="M54" s="35"/>
    </row>
    <row r="55" spans="1:13" ht="12.75" customHeight="1">
      <c r="A55" s="1"/>
      <c r="B55" s="19"/>
      <c r="C55" s="3" t="s">
        <v>40</v>
      </c>
      <c r="E55" s="43"/>
      <c r="F55" s="35" t="s">
        <v>0</v>
      </c>
      <c r="G55" s="52">
        <v>147807000</v>
      </c>
      <c r="H55" s="35"/>
      <c r="I55" s="52">
        <v>219157877</v>
      </c>
      <c r="J55" s="88" t="s">
        <v>0</v>
      </c>
      <c r="K55" s="99">
        <f>204177361/1936.27</f>
        <v>105448.80672633466</v>
      </c>
      <c r="L55" s="35" t="s">
        <v>0</v>
      </c>
      <c r="M55" s="99">
        <f>170058000/1936.27</f>
        <v>87827.6273453599</v>
      </c>
    </row>
    <row r="56" spans="1:13" ht="12.75" customHeight="1">
      <c r="A56" s="1"/>
      <c r="B56" s="19"/>
      <c r="E56" s="43"/>
      <c r="F56" s="35" t="s">
        <v>0</v>
      </c>
      <c r="G56" s="53"/>
      <c r="H56" s="35" t="s">
        <v>0</v>
      </c>
      <c r="I56" s="53"/>
      <c r="J56" s="88" t="s">
        <v>0</v>
      </c>
      <c r="K56" s="100"/>
      <c r="L56" s="35" t="s">
        <v>0</v>
      </c>
      <c r="M56" s="53"/>
    </row>
    <row r="57" spans="1:13" ht="12.75" customHeight="1">
      <c r="A57" s="1"/>
      <c r="B57" s="19"/>
      <c r="C57" s="12" t="s">
        <v>41</v>
      </c>
      <c r="E57" s="43"/>
      <c r="F57" s="35" t="s">
        <v>0</v>
      </c>
      <c r="G57" s="51">
        <f>G53-G55</f>
        <v>-1331189830</v>
      </c>
      <c r="H57" s="35" t="s">
        <v>0</v>
      </c>
      <c r="I57" s="51">
        <f>I53-I55</f>
        <v>0</v>
      </c>
      <c r="J57" s="88" t="s">
        <v>0</v>
      </c>
      <c r="K57" s="98">
        <f>3161973/1936.27</f>
        <v>1633.022770584681</v>
      </c>
      <c r="L57" s="35" t="s">
        <v>0</v>
      </c>
      <c r="M57" s="98">
        <f>15694626/1936.27</f>
        <v>8105.597876329231</v>
      </c>
    </row>
    <row r="58" spans="1:13" ht="12.75" customHeight="1" thickBot="1">
      <c r="A58" s="1"/>
      <c r="B58" s="20"/>
      <c r="C58" s="21"/>
      <c r="D58" s="21"/>
      <c r="E58" s="54"/>
      <c r="F58" s="55" t="s">
        <v>0</v>
      </c>
      <c r="G58" s="56"/>
      <c r="H58" s="55" t="s">
        <v>0</v>
      </c>
      <c r="I58" s="56"/>
      <c r="J58" s="101" t="s">
        <v>0</v>
      </c>
      <c r="K58" s="102"/>
      <c r="L58" s="55" t="s">
        <v>0</v>
      </c>
      <c r="M58" s="56"/>
    </row>
    <row r="59" spans="6:10" ht="12" customHeight="1" thickTop="1">
      <c r="F59" s="57" t="s">
        <v>0</v>
      </c>
      <c r="H59" s="57" t="s">
        <v>0</v>
      </c>
      <c r="J59" s="57" t="s">
        <v>0</v>
      </c>
    </row>
  </sheetData>
  <sheetProtection password="C052"/>
  <mergeCells count="4">
    <mergeCell ref="F5:G5"/>
    <mergeCell ref="J5:K5"/>
    <mergeCell ref="L5:M5"/>
    <mergeCell ref="A2:M2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="90" zoomScaleNormal="90" workbookViewId="0" topLeftCell="E1">
      <selection activeCell="E3" sqref="E3"/>
    </sheetView>
  </sheetViews>
  <sheetFormatPr defaultColWidth="9.00390625" defaultRowHeight="12"/>
  <cols>
    <col min="1" max="1" width="1.25" style="66" hidden="1" customWidth="1"/>
    <col min="2" max="2" width="2.75390625" style="66" customWidth="1"/>
    <col min="3" max="3" width="2.00390625" style="66" customWidth="1"/>
    <col min="4" max="4" width="2.25390625" style="66" customWidth="1"/>
    <col min="5" max="5" width="47.25390625" style="66" customWidth="1"/>
    <col min="6" max="7" width="18.75390625" style="85" hidden="1" customWidth="1"/>
    <col min="8" max="9" width="18.75390625" style="85" customWidth="1"/>
    <col min="10" max="11" width="18.75390625" style="68" customWidth="1"/>
    <col min="12" max="12" width="0.74609375" style="68" customWidth="1"/>
    <col min="13" max="253" width="11.875" style="68" customWidth="1"/>
    <col min="254" max="16384" width="10.875" style="68" customWidth="1"/>
  </cols>
  <sheetData>
    <row r="1" spans="1:9" ht="15.75" customHeight="1">
      <c r="A1" s="65"/>
      <c r="B1" s="65"/>
      <c r="C1" s="65"/>
      <c r="D1" s="65"/>
      <c r="F1" s="67"/>
      <c r="G1" s="67"/>
      <c r="H1" s="67"/>
      <c r="I1" s="67"/>
    </row>
    <row r="2" spans="1:11" ht="27.75" customHeight="1">
      <c r="A2" s="65"/>
      <c r="B2" s="65"/>
      <c r="C2" s="65"/>
      <c r="D2" s="65"/>
      <c r="E2" s="121" t="s">
        <v>61</v>
      </c>
      <c r="F2" s="121"/>
      <c r="G2" s="121"/>
      <c r="H2" s="121"/>
      <c r="I2" s="121"/>
      <c r="J2" s="121"/>
      <c r="K2" s="121"/>
    </row>
    <row r="3" spans="1:9" ht="12.75" customHeight="1">
      <c r="A3" s="65"/>
      <c r="B3" s="65"/>
      <c r="C3" s="65"/>
      <c r="D3" s="65"/>
      <c r="E3" s="12"/>
      <c r="F3" s="67"/>
      <c r="G3" s="67"/>
      <c r="H3" s="67"/>
      <c r="I3" s="67"/>
    </row>
    <row r="4" spans="1:9" ht="12.75" customHeight="1">
      <c r="A4" s="65"/>
      <c r="B4" s="65"/>
      <c r="C4" s="65"/>
      <c r="D4" s="65"/>
      <c r="F4" s="67"/>
      <c r="G4" s="67"/>
      <c r="H4" s="67"/>
      <c r="I4" s="67"/>
    </row>
    <row r="5" spans="1:11" s="60" customFormat="1" ht="12.75" customHeight="1">
      <c r="A5" s="58"/>
      <c r="B5" s="58"/>
      <c r="C5" s="58"/>
      <c r="D5" s="58"/>
      <c r="E5" s="59"/>
      <c r="F5" s="116" t="s">
        <v>49</v>
      </c>
      <c r="G5" s="122"/>
      <c r="H5" s="116" t="s">
        <v>50</v>
      </c>
      <c r="I5" s="122"/>
      <c r="J5" s="116" t="s">
        <v>49</v>
      </c>
      <c r="K5" s="122"/>
    </row>
    <row r="6" spans="1:11" s="60" customFormat="1" ht="12.75" customHeight="1">
      <c r="A6" s="58"/>
      <c r="B6" s="61"/>
      <c r="C6" s="62"/>
      <c r="D6" s="62"/>
      <c r="E6" s="63" t="s">
        <v>1</v>
      </c>
      <c r="F6" s="64" t="s">
        <v>2</v>
      </c>
      <c r="G6" s="64" t="s">
        <v>3</v>
      </c>
      <c r="H6" s="64" t="s">
        <v>2</v>
      </c>
      <c r="I6" s="64" t="s">
        <v>3</v>
      </c>
      <c r="J6" s="64" t="s">
        <v>2</v>
      </c>
      <c r="K6" s="64" t="s">
        <v>3</v>
      </c>
    </row>
    <row r="7" spans="1:11" ht="12.75" customHeight="1">
      <c r="A7" s="65"/>
      <c r="B7" s="11"/>
      <c r="C7" s="65"/>
      <c r="D7" s="65"/>
      <c r="E7" s="66" t="s">
        <v>0</v>
      </c>
      <c r="F7" s="10"/>
      <c r="G7" s="10"/>
      <c r="H7" s="10"/>
      <c r="I7" s="10"/>
      <c r="J7" s="10"/>
      <c r="K7" s="10"/>
    </row>
    <row r="8" spans="1:11" ht="12.75" customHeight="1">
      <c r="A8" s="65"/>
      <c r="B8" s="8" t="s">
        <v>4</v>
      </c>
      <c r="C8" s="65"/>
      <c r="D8" s="65"/>
      <c r="F8" s="10"/>
      <c r="G8" s="22">
        <f>SUM(F9:F15)</f>
        <v>0</v>
      </c>
      <c r="H8" s="103"/>
      <c r="I8" s="112">
        <f>SUM(H9:H15)</f>
        <v>6964318.520144401</v>
      </c>
      <c r="J8" s="103"/>
      <c r="K8" s="112">
        <f>SUM(J9:J15)</f>
        <v>6208188.843498066</v>
      </c>
    </row>
    <row r="9" spans="1:11" ht="12.75" customHeight="1">
      <c r="A9" s="65"/>
      <c r="B9" s="11"/>
      <c r="C9" s="65" t="s">
        <v>45</v>
      </c>
      <c r="D9" s="65"/>
      <c r="F9" s="17">
        <v>0</v>
      </c>
      <c r="G9" s="17"/>
      <c r="H9" s="104">
        <f>9410540976/1936.27</f>
        <v>4860138.81121951</v>
      </c>
      <c r="I9" s="104"/>
      <c r="J9" s="104">
        <f>8361942163/1936.27</f>
        <v>4318582.719868613</v>
      </c>
      <c r="K9" s="104"/>
    </row>
    <row r="10" spans="1:11" ht="12.75" customHeight="1">
      <c r="A10" s="65"/>
      <c r="B10" s="11"/>
      <c r="C10" s="65" t="s">
        <v>44</v>
      </c>
      <c r="D10" s="65"/>
      <c r="F10" s="17"/>
      <c r="G10" s="17"/>
      <c r="H10" s="104"/>
      <c r="I10" s="104"/>
      <c r="J10" s="104"/>
      <c r="K10" s="104"/>
    </row>
    <row r="11" spans="1:11" ht="12.75" customHeight="1">
      <c r="A11" s="65"/>
      <c r="B11" s="11"/>
      <c r="C11" s="65"/>
      <c r="D11" s="65" t="s">
        <v>5</v>
      </c>
      <c r="F11" s="17">
        <v>0</v>
      </c>
      <c r="G11" s="17"/>
      <c r="H11" s="104">
        <f>-51840617/1936.27</f>
        <v>-26773.444302705717</v>
      </c>
      <c r="I11" s="104"/>
      <c r="J11" s="104">
        <f>23192468/1936.27</f>
        <v>11977.910105512145</v>
      </c>
      <c r="K11" s="104"/>
    </row>
    <row r="12" spans="1:11" ht="12.75" customHeight="1">
      <c r="A12" s="65"/>
      <c r="B12" s="11"/>
      <c r="C12" s="65" t="s">
        <v>43</v>
      </c>
      <c r="D12" s="65"/>
      <c r="F12" s="17">
        <v>0</v>
      </c>
      <c r="G12" s="17"/>
      <c r="H12" s="104">
        <v>0</v>
      </c>
      <c r="I12" s="104"/>
      <c r="J12" s="113">
        <v>0</v>
      </c>
      <c r="K12" s="113"/>
    </row>
    <row r="13" spans="1:11" ht="12.75" customHeight="1">
      <c r="A13" s="65"/>
      <c r="B13" s="11"/>
      <c r="C13" s="65" t="s">
        <v>6</v>
      </c>
      <c r="D13" s="65"/>
      <c r="F13" s="17">
        <v>0</v>
      </c>
      <c r="G13" s="17"/>
      <c r="H13" s="104">
        <v>0</v>
      </c>
      <c r="I13" s="104"/>
      <c r="J13" s="113">
        <v>0</v>
      </c>
      <c r="K13" s="113"/>
    </row>
    <row r="14" spans="1:11" ht="12.75" customHeight="1">
      <c r="A14" s="65"/>
      <c r="B14" s="11"/>
      <c r="C14" s="65" t="s">
        <v>7</v>
      </c>
      <c r="D14" s="65"/>
      <c r="F14" s="17" t="s">
        <v>0</v>
      </c>
      <c r="G14" s="17"/>
      <c r="H14" s="104" t="s">
        <v>0</v>
      </c>
      <c r="I14" s="104"/>
      <c r="J14" s="104" t="s">
        <v>0</v>
      </c>
      <c r="K14" s="104"/>
    </row>
    <row r="15" spans="1:11" ht="12.75" customHeight="1">
      <c r="A15" s="65"/>
      <c r="B15" s="11"/>
      <c r="C15" s="65"/>
      <c r="D15" s="65" t="s">
        <v>8</v>
      </c>
      <c r="F15" s="69">
        <v>0</v>
      </c>
      <c r="G15" s="17"/>
      <c r="H15" s="105">
        <f>4126100662/1936.27</f>
        <v>2130953.1532275975</v>
      </c>
      <c r="I15" s="104"/>
      <c r="J15" s="105">
        <f>3635595181/1936.27</f>
        <v>1877628.2135239404</v>
      </c>
      <c r="K15" s="104"/>
    </row>
    <row r="16" spans="1:11" ht="12.75" customHeight="1">
      <c r="A16" s="65"/>
      <c r="B16" s="11"/>
      <c r="C16" s="65"/>
      <c r="D16" s="65"/>
      <c r="E16" s="65"/>
      <c r="F16" s="17"/>
      <c r="G16" s="17"/>
      <c r="H16" s="104"/>
      <c r="I16" s="104"/>
      <c r="J16" s="104"/>
      <c r="K16" s="104"/>
    </row>
    <row r="17" spans="1:11" s="2" customFormat="1" ht="12.75" customHeight="1">
      <c r="A17" s="9"/>
      <c r="B17" s="8" t="s">
        <v>9</v>
      </c>
      <c r="C17" s="9"/>
      <c r="D17" s="9"/>
      <c r="E17" s="12"/>
      <c r="F17" s="10"/>
      <c r="G17" s="22">
        <f>SUM(F19:F28)</f>
        <v>0</v>
      </c>
      <c r="H17" s="103"/>
      <c r="I17" s="112">
        <f>-SUM(H19:H28)</f>
        <v>-7154687.732599275</v>
      </c>
      <c r="J17" s="103"/>
      <c r="K17" s="112">
        <f>-SUM(J19:J28)</f>
        <v>-6754919.506060622</v>
      </c>
    </row>
    <row r="18" spans="1:11" ht="12.75" customHeight="1">
      <c r="A18" s="65"/>
      <c r="B18" s="11"/>
      <c r="C18" s="65" t="s">
        <v>10</v>
      </c>
      <c r="D18" s="65"/>
      <c r="F18" s="17" t="s">
        <v>0</v>
      </c>
      <c r="G18" s="17"/>
      <c r="H18" s="104" t="s">
        <v>0</v>
      </c>
      <c r="I18" s="104"/>
      <c r="J18" s="104" t="s">
        <v>0</v>
      </c>
      <c r="K18" s="104"/>
    </row>
    <row r="19" spans="1:11" ht="12.75" customHeight="1">
      <c r="A19" s="65"/>
      <c r="B19" s="11"/>
      <c r="D19" s="65" t="s">
        <v>11</v>
      </c>
      <c r="F19" s="70">
        <v>0</v>
      </c>
      <c r="G19" s="17"/>
      <c r="H19" s="106">
        <f>4959048783/1936.27</f>
        <v>2561134.956901672</v>
      </c>
      <c r="I19" s="104"/>
      <c r="J19" s="106">
        <f>4380769479/1936.27</f>
        <v>2262478.620750205</v>
      </c>
      <c r="K19" s="104"/>
    </row>
    <row r="20" spans="1:11" ht="12.75" customHeight="1">
      <c r="A20" s="65"/>
      <c r="B20" s="11"/>
      <c r="C20" s="65" t="s">
        <v>12</v>
      </c>
      <c r="D20" s="65"/>
      <c r="F20" s="71">
        <v>0</v>
      </c>
      <c r="G20" s="17"/>
      <c r="H20" s="107">
        <f>3961633509/1936.27</f>
        <v>2046012.9573871412</v>
      </c>
      <c r="I20" s="104"/>
      <c r="J20" s="107">
        <f>4210407973/1936.27</f>
        <v>2174494.2456372306</v>
      </c>
      <c r="K20" s="104"/>
    </row>
    <row r="21" spans="1:11" ht="12.75" customHeight="1">
      <c r="A21" s="65"/>
      <c r="B21" s="11"/>
      <c r="C21" s="65" t="s">
        <v>13</v>
      </c>
      <c r="D21" s="65"/>
      <c r="F21" s="71">
        <v>0</v>
      </c>
      <c r="G21" s="17"/>
      <c r="H21" s="107">
        <f>164424274/1936.27</f>
        <v>84918.05068508007</v>
      </c>
      <c r="I21" s="104"/>
      <c r="J21" s="107">
        <f>161250379/1936.27</f>
        <v>83278.87071534446</v>
      </c>
      <c r="K21" s="104"/>
    </row>
    <row r="22" spans="1:11" ht="12.75" customHeight="1">
      <c r="A22" s="65"/>
      <c r="B22" s="11"/>
      <c r="C22" s="65" t="s">
        <v>14</v>
      </c>
      <c r="D22" s="65"/>
      <c r="F22" s="71">
        <v>0</v>
      </c>
      <c r="G22" s="17"/>
      <c r="H22" s="107">
        <f>4555985519/1936.27</f>
        <v>2352970.153439345</v>
      </c>
      <c r="I22" s="104"/>
      <c r="J22" s="107">
        <f>4230576296/1936.27</f>
        <v>2184910.3151936457</v>
      </c>
      <c r="K22" s="104"/>
    </row>
    <row r="23" spans="1:11" ht="12.75" customHeight="1">
      <c r="A23" s="65"/>
      <c r="B23" s="11"/>
      <c r="C23" s="65" t="s">
        <v>15</v>
      </c>
      <c r="D23" s="65"/>
      <c r="F23" s="71">
        <v>0</v>
      </c>
      <c r="G23" s="17"/>
      <c r="H23" s="107">
        <f>171178906/1936.27</f>
        <v>88406.5269822907</v>
      </c>
      <c r="I23" s="104"/>
      <c r="J23" s="107">
        <f>102692356/1936.27</f>
        <v>53036.17573995362</v>
      </c>
      <c r="K23" s="104"/>
    </row>
    <row r="24" spans="1:11" ht="12.75" customHeight="1">
      <c r="A24" s="65"/>
      <c r="B24" s="11"/>
      <c r="C24" s="65" t="s">
        <v>16</v>
      </c>
      <c r="D24" s="65"/>
      <c r="E24" s="25"/>
      <c r="F24" s="17">
        <v>0</v>
      </c>
      <c r="G24" s="17"/>
      <c r="H24" s="104"/>
      <c r="I24" s="104"/>
      <c r="J24" s="104"/>
      <c r="K24" s="104"/>
    </row>
    <row r="25" spans="1:11" ht="12.75" customHeight="1">
      <c r="A25" s="65"/>
      <c r="B25" s="11"/>
      <c r="D25" s="65"/>
      <c r="E25" s="72" t="s">
        <v>17</v>
      </c>
      <c r="F25" s="17">
        <v>0</v>
      </c>
      <c r="G25" s="17"/>
      <c r="H25" s="104">
        <f>-88321571/1936.27</f>
        <v>-45614.284681371915</v>
      </c>
      <c r="I25" s="104"/>
      <c r="J25" s="104">
        <f>-96976572/1936.27</f>
        <v>-50084.219659448325</v>
      </c>
      <c r="K25" s="104"/>
    </row>
    <row r="26" spans="1:11" ht="12.75" customHeight="1">
      <c r="A26" s="65"/>
      <c r="B26" s="11"/>
      <c r="C26" s="65" t="s">
        <v>18</v>
      </c>
      <c r="D26" s="65"/>
      <c r="E26" s="25"/>
      <c r="F26" s="17">
        <v>0</v>
      </c>
      <c r="G26" s="17"/>
      <c r="H26" s="104">
        <v>0</v>
      </c>
      <c r="I26" s="104"/>
      <c r="J26" s="104">
        <v>0</v>
      </c>
      <c r="K26" s="104"/>
    </row>
    <row r="27" spans="1:11" ht="12.75" customHeight="1">
      <c r="A27" s="65"/>
      <c r="B27" s="11"/>
      <c r="C27" s="65" t="s">
        <v>19</v>
      </c>
      <c r="D27" s="65"/>
      <c r="E27" s="25"/>
      <c r="F27" s="17">
        <v>0</v>
      </c>
      <c r="G27" s="17"/>
      <c r="H27" s="104">
        <v>0</v>
      </c>
      <c r="I27" s="104"/>
      <c r="J27" s="104">
        <v>0</v>
      </c>
      <c r="K27" s="104"/>
    </row>
    <row r="28" spans="1:11" ht="12.75" customHeight="1">
      <c r="A28" s="65"/>
      <c r="B28" s="11"/>
      <c r="C28" s="65" t="s">
        <v>20</v>
      </c>
      <c r="D28" s="65"/>
      <c r="E28" s="25"/>
      <c r="F28" s="17">
        <v>0</v>
      </c>
      <c r="G28" s="17"/>
      <c r="H28" s="104">
        <f>129457796/1936.27</f>
        <v>66859.37188511933</v>
      </c>
      <c r="I28" s="104"/>
      <c r="J28" s="104">
        <f>90628081/1936.27</f>
        <v>46805.49768369081</v>
      </c>
      <c r="K28" s="104"/>
    </row>
    <row r="29" spans="1:11" ht="12.75" customHeight="1">
      <c r="A29" s="65"/>
      <c r="B29" s="11"/>
      <c r="C29" s="65"/>
      <c r="D29" s="65"/>
      <c r="E29" s="72"/>
      <c r="F29" s="17" t="s">
        <v>0</v>
      </c>
      <c r="G29" s="17"/>
      <c r="H29" s="104" t="s">
        <v>0</v>
      </c>
      <c r="I29" s="104"/>
      <c r="J29" s="104" t="s">
        <v>0</v>
      </c>
      <c r="K29" s="104"/>
    </row>
    <row r="30" spans="1:11" ht="12.75" customHeight="1">
      <c r="A30" s="74"/>
      <c r="B30" s="8" t="s">
        <v>21</v>
      </c>
      <c r="C30" s="9"/>
      <c r="D30" s="9"/>
      <c r="E30" s="25"/>
      <c r="F30" s="17" t="s">
        <v>0</v>
      </c>
      <c r="G30" s="22">
        <f>G8-G17</f>
        <v>0</v>
      </c>
      <c r="H30" s="104" t="s">
        <v>0</v>
      </c>
      <c r="I30" s="112">
        <f>I8+I17</f>
        <v>-190369.21245487407</v>
      </c>
      <c r="J30" s="104" t="s">
        <v>0</v>
      </c>
      <c r="K30" s="112">
        <f>K8+K17</f>
        <v>-546730.6625625556</v>
      </c>
    </row>
    <row r="31" spans="1:11" ht="12.75" customHeight="1">
      <c r="A31" s="65"/>
      <c r="B31" s="11" t="s">
        <v>22</v>
      </c>
      <c r="C31" s="65"/>
      <c r="D31" s="65"/>
      <c r="E31" s="72"/>
      <c r="F31" s="17" t="s">
        <v>0</v>
      </c>
      <c r="G31" s="17"/>
      <c r="H31" s="104" t="s">
        <v>0</v>
      </c>
      <c r="I31" s="104"/>
      <c r="J31" s="104" t="s">
        <v>0</v>
      </c>
      <c r="K31" s="104"/>
    </row>
    <row r="32" spans="1:11" ht="12.75" customHeight="1">
      <c r="A32" s="65"/>
      <c r="B32" s="11"/>
      <c r="C32" s="65"/>
      <c r="D32" s="65"/>
      <c r="E32" s="72"/>
      <c r="F32" s="17" t="s">
        <v>0</v>
      </c>
      <c r="G32" s="17"/>
      <c r="H32" s="104" t="s">
        <v>0</v>
      </c>
      <c r="I32" s="104"/>
      <c r="J32" s="104" t="s">
        <v>0</v>
      </c>
      <c r="K32" s="104"/>
    </row>
    <row r="33" spans="1:11" s="2" customFormat="1" ht="12.75" customHeight="1">
      <c r="A33" s="9"/>
      <c r="B33" s="8" t="s">
        <v>23</v>
      </c>
      <c r="C33" s="9"/>
      <c r="D33" s="9"/>
      <c r="E33" s="24"/>
      <c r="F33" s="10" t="s">
        <v>0</v>
      </c>
      <c r="G33" s="22">
        <f>F34+F35-F38</f>
        <v>0</v>
      </c>
      <c r="H33" s="103" t="s">
        <v>0</v>
      </c>
      <c r="I33" s="112">
        <f>H34+H35-H38</f>
        <v>23915.623337654357</v>
      </c>
      <c r="J33" s="103" t="s">
        <v>0</v>
      </c>
      <c r="K33" s="112">
        <f>J34+J35-J38</f>
        <v>24720.542073161283</v>
      </c>
    </row>
    <row r="34" spans="1:11" ht="12.75" customHeight="1">
      <c r="A34" s="65"/>
      <c r="B34" s="11"/>
      <c r="C34" s="65" t="s">
        <v>24</v>
      </c>
      <c r="D34" s="65"/>
      <c r="E34" s="25"/>
      <c r="F34" s="17">
        <v>0</v>
      </c>
      <c r="G34" s="17" t="s">
        <v>0</v>
      </c>
      <c r="H34" s="104">
        <v>0</v>
      </c>
      <c r="I34" s="104" t="s">
        <v>0</v>
      </c>
      <c r="J34" s="104">
        <v>0</v>
      </c>
      <c r="K34" s="104" t="s">
        <v>0</v>
      </c>
    </row>
    <row r="35" spans="1:11" ht="12.75" customHeight="1">
      <c r="A35" s="65"/>
      <c r="B35" s="11"/>
      <c r="C35" s="65" t="s">
        <v>25</v>
      </c>
      <c r="D35" s="65"/>
      <c r="E35" s="25"/>
      <c r="F35" s="75">
        <v>0</v>
      </c>
      <c r="G35" s="17" t="s">
        <v>0</v>
      </c>
      <c r="H35" s="108">
        <f>49504582/1936.27</f>
        <v>25566.98291044121</v>
      </c>
      <c r="I35" s="104" t="s">
        <v>0</v>
      </c>
      <c r="J35" s="108">
        <f>47891039/1936.27</f>
        <v>24733.65749611366</v>
      </c>
      <c r="K35" s="104" t="s">
        <v>0</v>
      </c>
    </row>
    <row r="36" spans="1:11" ht="12.75" customHeight="1">
      <c r="A36" s="65"/>
      <c r="B36" s="11"/>
      <c r="C36" s="65" t="s">
        <v>26</v>
      </c>
      <c r="D36" s="65"/>
      <c r="E36" s="72"/>
      <c r="F36" s="17"/>
      <c r="G36" s="17"/>
      <c r="H36" s="104" t="s">
        <v>0</v>
      </c>
      <c r="I36" s="104"/>
      <c r="J36" s="104" t="s">
        <v>0</v>
      </c>
      <c r="K36" s="104"/>
    </row>
    <row r="37" spans="1:11" ht="12.75" customHeight="1">
      <c r="A37" s="65"/>
      <c r="B37" s="11"/>
      <c r="C37" s="65"/>
      <c r="D37" s="65"/>
      <c r="E37" s="72" t="s">
        <v>27</v>
      </c>
      <c r="F37" s="17" t="s">
        <v>0</v>
      </c>
      <c r="G37" s="17"/>
      <c r="H37" s="104" t="s">
        <v>0</v>
      </c>
      <c r="I37" s="104"/>
      <c r="J37" s="104" t="s">
        <v>0</v>
      </c>
      <c r="K37" s="104"/>
    </row>
    <row r="38" spans="1:11" ht="12.75" customHeight="1" thickBot="1">
      <c r="A38" s="65"/>
      <c r="B38" s="11"/>
      <c r="C38" s="65"/>
      <c r="D38" s="65"/>
      <c r="E38" s="72" t="s">
        <v>42</v>
      </c>
      <c r="F38" s="69">
        <v>0</v>
      </c>
      <c r="G38" s="17" t="s">
        <v>0</v>
      </c>
      <c r="H38" s="105">
        <f>3197478/1936.27</f>
        <v>1651.359572786853</v>
      </c>
      <c r="I38" s="104" t="s">
        <v>0</v>
      </c>
      <c r="J38" s="105">
        <f>25395/1936.27</f>
        <v>13.115422952377509</v>
      </c>
      <c r="K38" s="104" t="s">
        <v>0</v>
      </c>
    </row>
    <row r="39" spans="1:11" ht="12.75" customHeight="1" thickTop="1">
      <c r="A39" s="65"/>
      <c r="B39" s="11"/>
      <c r="C39" s="65"/>
      <c r="D39" s="65"/>
      <c r="E39" s="72"/>
      <c r="F39" s="76" t="s">
        <v>0</v>
      </c>
      <c r="G39" s="17"/>
      <c r="H39" s="109" t="s">
        <v>0</v>
      </c>
      <c r="I39" s="104"/>
      <c r="J39" s="109" t="s">
        <v>0</v>
      </c>
      <c r="K39" s="104"/>
    </row>
    <row r="40" spans="1:11" s="2" customFormat="1" ht="12.75" customHeight="1">
      <c r="A40" s="12"/>
      <c r="B40" s="13" t="s">
        <v>28</v>
      </c>
      <c r="C40" s="12"/>
      <c r="D40" s="12"/>
      <c r="E40" s="24"/>
      <c r="F40" s="10" t="s">
        <v>0</v>
      </c>
      <c r="G40" s="22">
        <f>F41-F42</f>
        <v>0</v>
      </c>
      <c r="H40" s="103" t="s">
        <v>0</v>
      </c>
      <c r="I40" s="112">
        <f>H41-H42</f>
        <v>0</v>
      </c>
      <c r="J40" s="103" t="s">
        <v>0</v>
      </c>
      <c r="K40" s="112">
        <v>0</v>
      </c>
    </row>
    <row r="41" spans="2:11" ht="12.75" customHeight="1">
      <c r="B41" s="77"/>
      <c r="C41" s="66" t="s">
        <v>29</v>
      </c>
      <c r="E41" s="25"/>
      <c r="F41" s="75">
        <v>0</v>
      </c>
      <c r="G41" s="17"/>
      <c r="H41" s="108">
        <v>0</v>
      </c>
      <c r="I41" s="104"/>
      <c r="J41" s="108">
        <v>0</v>
      </c>
      <c r="K41" s="104"/>
    </row>
    <row r="42" spans="2:11" ht="12.75" customHeight="1">
      <c r="B42" s="77"/>
      <c r="C42" s="66" t="s">
        <v>30</v>
      </c>
      <c r="E42" s="25"/>
      <c r="F42" s="69">
        <v>0</v>
      </c>
      <c r="G42" s="17"/>
      <c r="H42" s="105">
        <v>0</v>
      </c>
      <c r="I42" s="104"/>
      <c r="J42" s="105">
        <v>0</v>
      </c>
      <c r="K42" s="104"/>
    </row>
    <row r="43" spans="2:11" ht="12.75" customHeight="1">
      <c r="B43" s="77"/>
      <c r="E43" s="25"/>
      <c r="F43" s="17" t="s">
        <v>0</v>
      </c>
      <c r="G43" s="17"/>
      <c r="H43" s="104" t="s">
        <v>0</v>
      </c>
      <c r="I43" s="104"/>
      <c r="J43" s="104" t="s">
        <v>0</v>
      </c>
      <c r="K43" s="104"/>
    </row>
    <row r="44" spans="1:11" s="2" customFormat="1" ht="12.75" customHeight="1">
      <c r="A44" s="12"/>
      <c r="B44" s="13" t="s">
        <v>31</v>
      </c>
      <c r="C44" s="12"/>
      <c r="D44" s="12"/>
      <c r="E44" s="24"/>
      <c r="F44" s="10" t="s">
        <v>0</v>
      </c>
      <c r="G44" s="22">
        <f>F47-F51</f>
        <v>0</v>
      </c>
      <c r="H44" s="103" t="s">
        <v>0</v>
      </c>
      <c r="I44" s="112">
        <f>H47-H51</f>
        <v>-33721.34516363937</v>
      </c>
      <c r="J44" s="103" t="s">
        <v>0</v>
      </c>
      <c r="K44" s="112">
        <f>J47-J51</f>
        <v>-89156.10632814639</v>
      </c>
    </row>
    <row r="45" spans="2:11" ht="12.75" customHeight="1">
      <c r="B45" s="77"/>
      <c r="C45" s="66" t="s">
        <v>32</v>
      </c>
      <c r="E45" s="25"/>
      <c r="F45" s="78" t="s">
        <v>0</v>
      </c>
      <c r="G45" s="17"/>
      <c r="H45" s="110" t="s">
        <v>0</v>
      </c>
      <c r="I45" s="104"/>
      <c r="J45" s="110" t="s">
        <v>0</v>
      </c>
      <c r="K45" s="104"/>
    </row>
    <row r="46" spans="2:11" ht="12.75" customHeight="1">
      <c r="B46" s="77"/>
      <c r="E46" s="25" t="s">
        <v>33</v>
      </c>
      <c r="F46" s="78" t="s">
        <v>0</v>
      </c>
      <c r="G46" s="17"/>
      <c r="H46" s="110" t="s">
        <v>0</v>
      </c>
      <c r="I46" s="104"/>
      <c r="J46" s="110" t="s">
        <v>0</v>
      </c>
      <c r="K46" s="104"/>
    </row>
    <row r="47" spans="2:11" ht="12.75" customHeight="1">
      <c r="B47" s="77"/>
      <c r="E47" s="25" t="s">
        <v>34</v>
      </c>
      <c r="F47" s="17">
        <v>0</v>
      </c>
      <c r="G47" s="17"/>
      <c r="H47" s="104">
        <f>34319477/1936.27</f>
        <v>17724.53066979295</v>
      </c>
      <c r="I47" s="104"/>
      <c r="J47" s="104">
        <f>48258840/1936.27</f>
        <v>24923.610860055673</v>
      </c>
      <c r="K47" s="104"/>
    </row>
    <row r="48" spans="2:11" ht="12.75" customHeight="1">
      <c r="B48" s="77"/>
      <c r="C48" s="66" t="s">
        <v>35</v>
      </c>
      <c r="E48" s="25"/>
      <c r="F48" s="17"/>
      <c r="G48" s="17"/>
      <c r="H48" s="104" t="s">
        <v>0</v>
      </c>
      <c r="I48" s="104"/>
      <c r="J48" s="104" t="s">
        <v>0</v>
      </c>
      <c r="K48" s="104"/>
    </row>
    <row r="49" spans="2:11" ht="12.75" customHeight="1">
      <c r="B49" s="77"/>
      <c r="E49" s="25" t="s">
        <v>36</v>
      </c>
      <c r="F49" s="17" t="s">
        <v>0</v>
      </c>
      <c r="G49" s="17"/>
      <c r="H49" s="104" t="s">
        <v>0</v>
      </c>
      <c r="I49" s="104"/>
      <c r="J49" s="104" t="s">
        <v>0</v>
      </c>
      <c r="K49" s="104"/>
    </row>
    <row r="50" spans="2:11" ht="12.75" customHeight="1">
      <c r="B50" s="77"/>
      <c r="E50" s="25" t="s">
        <v>37</v>
      </c>
      <c r="F50" s="17" t="s">
        <v>0</v>
      </c>
      <c r="G50" s="17"/>
      <c r="H50" s="104" t="s">
        <v>0</v>
      </c>
      <c r="I50" s="104"/>
      <c r="J50" s="104" t="s">
        <v>0</v>
      </c>
      <c r="K50" s="104"/>
    </row>
    <row r="51" spans="2:11" ht="12.75" customHeight="1" thickBot="1">
      <c r="B51" s="77"/>
      <c r="E51" s="25" t="s">
        <v>38</v>
      </c>
      <c r="F51" s="17">
        <v>0</v>
      </c>
      <c r="G51" s="79"/>
      <c r="H51" s="104">
        <f>99613106/1936.27</f>
        <v>51445.87583343232</v>
      </c>
      <c r="I51" s="111"/>
      <c r="J51" s="104">
        <f>220889134/1936.27</f>
        <v>114079.71718820206</v>
      </c>
      <c r="K51" s="111"/>
    </row>
    <row r="52" spans="2:11" ht="12.75" customHeight="1" thickTop="1">
      <c r="B52" s="77"/>
      <c r="E52" s="25"/>
      <c r="F52" s="76" t="s">
        <v>0</v>
      </c>
      <c r="G52" s="17"/>
      <c r="H52" s="109" t="s">
        <v>0</v>
      </c>
      <c r="I52" s="104"/>
      <c r="J52" s="109" t="s">
        <v>0</v>
      </c>
      <c r="K52" s="104"/>
    </row>
    <row r="53" spans="1:11" ht="12.75" customHeight="1">
      <c r="A53" s="68"/>
      <c r="B53" s="13" t="s">
        <v>39</v>
      </c>
      <c r="E53" s="25"/>
      <c r="F53" s="10" t="s">
        <v>0</v>
      </c>
      <c r="G53" s="22">
        <f>G30+G33+G40+G44</f>
        <v>0</v>
      </c>
      <c r="H53" s="103" t="s">
        <v>0</v>
      </c>
      <c r="I53" s="112">
        <f>I30+I33+I40+I44</f>
        <v>-200174.93428085907</v>
      </c>
      <c r="J53" s="103" t="s">
        <v>0</v>
      </c>
      <c r="K53" s="112">
        <f>K30+K33+K40+K44</f>
        <v>-611166.2268175407</v>
      </c>
    </row>
    <row r="54" spans="1:11" ht="12.75" customHeight="1">
      <c r="A54" s="68"/>
      <c r="B54" s="77"/>
      <c r="E54" s="25"/>
      <c r="F54" s="17" t="s">
        <v>0</v>
      </c>
      <c r="G54" s="17"/>
      <c r="H54" s="104" t="s">
        <v>0</v>
      </c>
      <c r="I54" s="104"/>
      <c r="J54" s="104" t="s">
        <v>0</v>
      </c>
      <c r="K54" s="104"/>
    </row>
    <row r="55" spans="1:11" ht="12.75" customHeight="1">
      <c r="A55" s="68"/>
      <c r="B55" s="77"/>
      <c r="C55" s="66" t="s">
        <v>40</v>
      </c>
      <c r="E55" s="25"/>
      <c r="F55" s="17" t="s">
        <v>0</v>
      </c>
      <c r="G55" s="79">
        <v>0</v>
      </c>
      <c r="H55" s="104"/>
      <c r="I55" s="111">
        <f>206340000/1936.27</f>
        <v>106565.71655812464</v>
      </c>
      <c r="J55" s="104" t="s">
        <v>0</v>
      </c>
      <c r="K55" s="111">
        <f>147807000/1936.27</f>
        <v>76335.94488371973</v>
      </c>
    </row>
    <row r="56" spans="1:11" ht="12.75" customHeight="1">
      <c r="A56" s="68"/>
      <c r="B56" s="77"/>
      <c r="E56" s="25"/>
      <c r="F56" s="17" t="s">
        <v>0</v>
      </c>
      <c r="G56" s="17"/>
      <c r="H56" s="104" t="s">
        <v>0</v>
      </c>
      <c r="I56" s="104"/>
      <c r="J56" s="104" t="s">
        <v>0</v>
      </c>
      <c r="K56" s="104"/>
    </row>
    <row r="57" spans="1:11" ht="12.75" customHeight="1">
      <c r="A57" s="68"/>
      <c r="B57" s="77"/>
      <c r="C57" s="12" t="s">
        <v>41</v>
      </c>
      <c r="E57" s="25"/>
      <c r="F57" s="17" t="s">
        <v>0</v>
      </c>
      <c r="G57" s="22">
        <f>G53-G55</f>
        <v>0</v>
      </c>
      <c r="H57" s="104" t="s">
        <v>0</v>
      </c>
      <c r="I57" s="112">
        <f>I53-I55</f>
        <v>-306740.6508389837</v>
      </c>
      <c r="J57" s="104" t="s">
        <v>0</v>
      </c>
      <c r="K57" s="112">
        <f>K53-K55</f>
        <v>-687502.1717012604</v>
      </c>
    </row>
    <row r="58" spans="1:11" ht="12.75" customHeight="1" thickBot="1">
      <c r="A58" s="68"/>
      <c r="B58" s="80"/>
      <c r="C58" s="81"/>
      <c r="D58" s="81"/>
      <c r="E58" s="82"/>
      <c r="F58" s="83" t="s">
        <v>0</v>
      </c>
      <c r="G58" s="84"/>
      <c r="H58" s="83" t="s">
        <v>0</v>
      </c>
      <c r="I58" s="84"/>
      <c r="J58" s="114" t="s">
        <v>0</v>
      </c>
      <c r="K58" s="115"/>
    </row>
    <row r="59" spans="6:8" ht="12" customHeight="1" thickTop="1">
      <c r="F59" s="85" t="s">
        <v>0</v>
      </c>
      <c r="H59" s="85" t="s">
        <v>0</v>
      </c>
    </row>
  </sheetData>
  <mergeCells count="4">
    <mergeCell ref="E2:K2"/>
    <mergeCell ref="F5:G5"/>
    <mergeCell ref="H5:I5"/>
    <mergeCell ref="J5:K5"/>
  </mergeCells>
  <printOptions horizontalCentered="1" verticalCentered="1"/>
  <pageMargins left="0" right="0" top="0" bottom="0" header="0" footer="0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C1">
      <selection activeCell="E3" sqref="E3"/>
    </sheetView>
  </sheetViews>
  <sheetFormatPr defaultColWidth="9.00390625" defaultRowHeight="12"/>
  <cols>
    <col min="1" max="1" width="1.25" style="66" hidden="1" customWidth="1"/>
    <col min="2" max="2" width="2.75390625" style="66" customWidth="1"/>
    <col min="3" max="3" width="2.00390625" style="66" customWidth="1"/>
    <col min="4" max="4" width="2.25390625" style="66" customWidth="1"/>
    <col min="5" max="5" width="47.25390625" style="66" customWidth="1"/>
    <col min="6" max="7" width="18.75390625" style="85" hidden="1" customWidth="1"/>
    <col min="8" max="9" width="18.75390625" style="85" customWidth="1"/>
    <col min="10" max="10" width="18.625" style="85" customWidth="1"/>
    <col min="11" max="11" width="18.75390625" style="85" customWidth="1"/>
    <col min="12" max="251" width="11.875" style="68" customWidth="1"/>
    <col min="252" max="16384" width="10.875" style="68" customWidth="1"/>
  </cols>
  <sheetData>
    <row r="1" spans="1:11" ht="6.75" customHeight="1">
      <c r="A1" s="65"/>
      <c r="B1" s="65"/>
      <c r="C1" s="65"/>
      <c r="D1" s="65"/>
      <c r="F1" s="67"/>
      <c r="G1" s="67"/>
      <c r="H1" s="67"/>
      <c r="I1" s="67"/>
      <c r="J1" s="67"/>
      <c r="K1" s="67"/>
    </row>
    <row r="2" spans="1:11" ht="27.75" customHeight="1">
      <c r="A2" s="65"/>
      <c r="B2" s="65"/>
      <c r="C2" s="65"/>
      <c r="D2" s="65"/>
      <c r="E2" s="121" t="s">
        <v>61</v>
      </c>
      <c r="F2" s="121"/>
      <c r="G2" s="121"/>
      <c r="H2" s="121"/>
      <c r="I2" s="121"/>
      <c r="J2" s="68"/>
      <c r="K2" s="68"/>
    </row>
    <row r="3" spans="1:11" ht="12.75" customHeight="1">
      <c r="A3" s="65"/>
      <c r="B3" s="65"/>
      <c r="C3" s="65"/>
      <c r="D3" s="65"/>
      <c r="E3" s="12"/>
      <c r="F3" s="67"/>
      <c r="G3" s="67"/>
      <c r="H3" s="67"/>
      <c r="I3" s="67"/>
      <c r="J3" s="67"/>
      <c r="K3" s="67"/>
    </row>
    <row r="4" spans="1:11" ht="12.75" customHeight="1">
      <c r="A4" s="65"/>
      <c r="B4" s="65"/>
      <c r="C4" s="65"/>
      <c r="D4" s="65"/>
      <c r="F4" s="67"/>
      <c r="G4" s="67"/>
      <c r="H4" s="67"/>
      <c r="I4" s="67"/>
      <c r="J4" s="67"/>
      <c r="K4" s="67"/>
    </row>
    <row r="5" spans="1:11" s="60" customFormat="1" ht="12.75" customHeight="1">
      <c r="A5" s="58"/>
      <c r="B5" s="58"/>
      <c r="C5" s="58"/>
      <c r="D5" s="58"/>
      <c r="E5" s="59"/>
      <c r="F5" s="116" t="s">
        <v>49</v>
      </c>
      <c r="G5" s="122"/>
      <c r="H5" s="116" t="s">
        <v>52</v>
      </c>
      <c r="I5" s="122"/>
      <c r="J5" s="116" t="s">
        <v>51</v>
      </c>
      <c r="K5" s="122"/>
    </row>
    <row r="6" spans="1:11" s="60" customFormat="1" ht="12.75" customHeight="1">
      <c r="A6" s="58"/>
      <c r="B6" s="61"/>
      <c r="C6" s="62"/>
      <c r="D6" s="62"/>
      <c r="E6" s="63" t="s">
        <v>1</v>
      </c>
      <c r="F6" s="64" t="s">
        <v>2</v>
      </c>
      <c r="G6" s="64" t="s">
        <v>3</v>
      </c>
      <c r="H6" s="64" t="s">
        <v>2</v>
      </c>
      <c r="I6" s="64" t="s">
        <v>3</v>
      </c>
      <c r="J6" s="64" t="s">
        <v>2</v>
      </c>
      <c r="K6" s="64" t="s">
        <v>3</v>
      </c>
    </row>
    <row r="7" spans="1:11" ht="12.75" customHeight="1">
      <c r="A7" s="65"/>
      <c r="B7" s="11"/>
      <c r="C7" s="65"/>
      <c r="D7" s="65"/>
      <c r="E7" s="66" t="s">
        <v>0</v>
      </c>
      <c r="F7" s="10"/>
      <c r="G7" s="10"/>
      <c r="H7" s="10"/>
      <c r="I7" s="10"/>
      <c r="J7" s="10"/>
      <c r="K7" s="10"/>
    </row>
    <row r="8" spans="1:11" ht="12.75" customHeight="1">
      <c r="A8" s="65"/>
      <c r="B8" s="8" t="s">
        <v>4</v>
      </c>
      <c r="C8" s="65"/>
      <c r="D8" s="65"/>
      <c r="F8" s="10"/>
      <c r="G8" s="22">
        <f>SUM(F9:F15)</f>
        <v>0</v>
      </c>
      <c r="H8" s="103"/>
      <c r="I8" s="112">
        <f>SUM(H9:H15)</f>
        <v>7340775.72</v>
      </c>
      <c r="J8" s="103"/>
      <c r="K8" s="112">
        <f>SUM(J9:J15)</f>
        <v>7098769.35</v>
      </c>
    </row>
    <row r="9" spans="1:11" ht="12.75" customHeight="1">
      <c r="A9" s="65"/>
      <c r="B9" s="11"/>
      <c r="C9" s="65" t="s">
        <v>45</v>
      </c>
      <c r="D9" s="65"/>
      <c r="F9" s="17">
        <v>0</v>
      </c>
      <c r="G9" s="17"/>
      <c r="H9" s="104">
        <v>5200378.6</v>
      </c>
      <c r="I9" s="104"/>
      <c r="J9" s="104">
        <v>5164780.08</v>
      </c>
      <c r="K9" s="104"/>
    </row>
    <row r="10" spans="1:11" ht="12.75" customHeight="1">
      <c r="A10" s="65"/>
      <c r="B10" s="11"/>
      <c r="C10" s="65" t="s">
        <v>44</v>
      </c>
      <c r="D10" s="65"/>
      <c r="F10" s="17"/>
      <c r="G10" s="17"/>
      <c r="H10" s="104"/>
      <c r="I10" s="104"/>
      <c r="J10" s="104"/>
      <c r="K10" s="104"/>
    </row>
    <row r="11" spans="1:11" ht="12.75" customHeight="1">
      <c r="A11" s="65"/>
      <c r="B11" s="11"/>
      <c r="C11" s="65"/>
      <c r="D11" s="65" t="s">
        <v>5</v>
      </c>
      <c r="F11" s="17">
        <v>0</v>
      </c>
      <c r="G11" s="17"/>
      <c r="H11" s="104">
        <v>5198.61</v>
      </c>
      <c r="I11" s="104"/>
      <c r="J11" s="104">
        <v>2046.43</v>
      </c>
      <c r="K11" s="104"/>
    </row>
    <row r="12" spans="1:11" ht="12.75" customHeight="1">
      <c r="A12" s="65"/>
      <c r="B12" s="11"/>
      <c r="C12" s="65" t="s">
        <v>43</v>
      </c>
      <c r="D12" s="65"/>
      <c r="F12" s="17">
        <v>0</v>
      </c>
      <c r="G12" s="17"/>
      <c r="H12" s="104">
        <v>0</v>
      </c>
      <c r="I12" s="104"/>
      <c r="J12" s="104">
        <v>0</v>
      </c>
      <c r="K12" s="104"/>
    </row>
    <row r="13" spans="1:11" ht="12.75" customHeight="1">
      <c r="A13" s="65"/>
      <c r="B13" s="11"/>
      <c r="C13" s="65" t="s">
        <v>6</v>
      </c>
      <c r="D13" s="65"/>
      <c r="F13" s="17">
        <v>0</v>
      </c>
      <c r="G13" s="17"/>
      <c r="H13" s="104">
        <v>0</v>
      </c>
      <c r="I13" s="104"/>
      <c r="J13" s="104">
        <v>0</v>
      </c>
      <c r="K13" s="104"/>
    </row>
    <row r="14" spans="1:11" ht="12.75" customHeight="1">
      <c r="A14" s="65"/>
      <c r="B14" s="11"/>
      <c r="C14" s="65" t="s">
        <v>7</v>
      </c>
      <c r="D14" s="65"/>
      <c r="F14" s="17" t="s">
        <v>0</v>
      </c>
      <c r="G14" s="17"/>
      <c r="H14" s="104" t="s">
        <v>0</v>
      </c>
      <c r="I14" s="104"/>
      <c r="J14" s="104" t="s">
        <v>0</v>
      </c>
      <c r="K14" s="104"/>
    </row>
    <row r="15" spans="1:11" ht="12.75" customHeight="1">
      <c r="A15" s="65"/>
      <c r="B15" s="11"/>
      <c r="C15" s="65"/>
      <c r="D15" s="65" t="s">
        <v>8</v>
      </c>
      <c r="F15" s="69">
        <v>0</v>
      </c>
      <c r="G15" s="17"/>
      <c r="H15" s="105">
        <v>2135198.51</v>
      </c>
      <c r="I15" s="104"/>
      <c r="J15" s="105">
        <v>1931942.84</v>
      </c>
      <c r="K15" s="104"/>
    </row>
    <row r="16" spans="1:11" ht="12.75" customHeight="1">
      <c r="A16" s="65"/>
      <c r="B16" s="11"/>
      <c r="C16" s="65"/>
      <c r="D16" s="65"/>
      <c r="E16" s="65"/>
      <c r="F16" s="17"/>
      <c r="G16" s="17"/>
      <c r="H16" s="104"/>
      <c r="I16" s="104"/>
      <c r="J16" s="104"/>
      <c r="K16" s="104"/>
    </row>
    <row r="17" spans="1:11" s="2" customFormat="1" ht="12.75" customHeight="1">
      <c r="A17" s="9"/>
      <c r="B17" s="8" t="s">
        <v>9</v>
      </c>
      <c r="C17" s="9"/>
      <c r="D17" s="9"/>
      <c r="E17" s="12"/>
      <c r="F17" s="10"/>
      <c r="G17" s="22">
        <f>SUM(F19:F28)</f>
        <v>0</v>
      </c>
      <c r="H17" s="103"/>
      <c r="I17" s="112">
        <f>-SUM(H19:H28)</f>
        <v>-7173029.280000002</v>
      </c>
      <c r="J17" s="103"/>
      <c r="K17" s="112">
        <f>-SUM(J19:J28)</f>
        <v>-7047710.12</v>
      </c>
    </row>
    <row r="18" spans="1:11" ht="12.75" customHeight="1">
      <c r="A18" s="65"/>
      <c r="B18" s="11"/>
      <c r="C18" s="65" t="s">
        <v>10</v>
      </c>
      <c r="D18" s="65"/>
      <c r="F18" s="17" t="s">
        <v>0</v>
      </c>
      <c r="G18" s="17"/>
      <c r="H18" s="104" t="s">
        <v>0</v>
      </c>
      <c r="I18" s="104"/>
      <c r="J18" s="104" t="s">
        <v>0</v>
      </c>
      <c r="K18" s="104"/>
    </row>
    <row r="19" spans="1:11" ht="12.75" customHeight="1">
      <c r="A19" s="65"/>
      <c r="B19" s="11"/>
      <c r="D19" s="65" t="s">
        <v>11</v>
      </c>
      <c r="F19" s="70">
        <v>0</v>
      </c>
      <c r="G19" s="17"/>
      <c r="H19" s="106">
        <v>2362794.56</v>
      </c>
      <c r="I19" s="104"/>
      <c r="J19" s="106">
        <v>2488133.09</v>
      </c>
      <c r="K19" s="104"/>
    </row>
    <row r="20" spans="1:11" ht="12.75" customHeight="1">
      <c r="A20" s="65"/>
      <c r="B20" s="11"/>
      <c r="C20" s="65" t="s">
        <v>12</v>
      </c>
      <c r="D20" s="65"/>
      <c r="F20" s="71">
        <v>0</v>
      </c>
      <c r="G20" s="17"/>
      <c r="H20" s="107">
        <v>2336554.24</v>
      </c>
      <c r="I20" s="104"/>
      <c r="J20" s="107">
        <v>2190587.16</v>
      </c>
      <c r="K20" s="104"/>
    </row>
    <row r="21" spans="1:11" ht="12.75" customHeight="1">
      <c r="A21" s="65"/>
      <c r="B21" s="11"/>
      <c r="C21" s="65" t="s">
        <v>13</v>
      </c>
      <c r="D21" s="65"/>
      <c r="F21" s="71">
        <v>0</v>
      </c>
      <c r="G21" s="17"/>
      <c r="H21" s="107">
        <v>74012.15</v>
      </c>
      <c r="I21" s="104"/>
      <c r="J21" s="107">
        <v>75520.1</v>
      </c>
      <c r="K21" s="104"/>
    </row>
    <row r="22" spans="1:11" ht="12.75" customHeight="1">
      <c r="A22" s="65"/>
      <c r="B22" s="11"/>
      <c r="C22" s="65" t="s">
        <v>14</v>
      </c>
      <c r="D22" s="65"/>
      <c r="F22" s="71">
        <v>0</v>
      </c>
      <c r="G22" s="17"/>
      <c r="H22" s="107">
        <v>2202218.12</v>
      </c>
      <c r="I22" s="104"/>
      <c r="J22" s="107">
        <v>2146106.79</v>
      </c>
      <c r="K22" s="104"/>
    </row>
    <row r="23" spans="1:11" ht="12.75" customHeight="1">
      <c r="A23" s="65"/>
      <c r="B23" s="11"/>
      <c r="C23" s="65" t="s">
        <v>15</v>
      </c>
      <c r="D23" s="65"/>
      <c r="F23" s="71">
        <v>0</v>
      </c>
      <c r="G23" s="17"/>
      <c r="H23" s="107">
        <v>139513.03</v>
      </c>
      <c r="I23" s="104"/>
      <c r="J23" s="107">
        <v>115099.04</v>
      </c>
      <c r="K23" s="104"/>
    </row>
    <row r="24" spans="1:11" ht="12.75" customHeight="1">
      <c r="A24" s="65"/>
      <c r="B24" s="11"/>
      <c r="C24" s="65" t="s">
        <v>16</v>
      </c>
      <c r="D24" s="65"/>
      <c r="E24" s="25"/>
      <c r="F24" s="17">
        <v>0</v>
      </c>
      <c r="G24" s="17"/>
      <c r="H24" s="104"/>
      <c r="I24" s="104"/>
      <c r="J24" s="104"/>
      <c r="K24" s="104"/>
    </row>
    <row r="25" spans="1:11" ht="12.75" customHeight="1">
      <c r="A25" s="65"/>
      <c r="B25" s="11"/>
      <c r="D25" s="65"/>
      <c r="E25" s="72" t="s">
        <v>17</v>
      </c>
      <c r="F25" s="17">
        <v>0</v>
      </c>
      <c r="G25" s="17"/>
      <c r="H25" s="104">
        <v>4674.36</v>
      </c>
      <c r="I25" s="104"/>
      <c r="J25" s="104">
        <v>-4482.59</v>
      </c>
      <c r="K25" s="104"/>
    </row>
    <row r="26" spans="1:11" ht="12.75" customHeight="1">
      <c r="A26" s="65"/>
      <c r="B26" s="11"/>
      <c r="C26" s="65" t="s">
        <v>18</v>
      </c>
      <c r="D26" s="65"/>
      <c r="E26" s="25"/>
      <c r="F26" s="17">
        <v>0</v>
      </c>
      <c r="G26" s="17"/>
      <c r="H26" s="104">
        <v>0</v>
      </c>
      <c r="I26" s="104"/>
      <c r="J26" s="104">
        <v>0</v>
      </c>
      <c r="K26" s="104"/>
    </row>
    <row r="27" spans="1:11" ht="12.75" customHeight="1">
      <c r="A27" s="65"/>
      <c r="B27" s="11"/>
      <c r="C27" s="65" t="s">
        <v>19</v>
      </c>
      <c r="D27" s="65"/>
      <c r="E27" s="25"/>
      <c r="F27" s="17">
        <v>0</v>
      </c>
      <c r="G27" s="17"/>
      <c r="H27" s="104">
        <v>0</v>
      </c>
      <c r="I27" s="104"/>
      <c r="J27" s="104">
        <v>0</v>
      </c>
      <c r="K27" s="104"/>
    </row>
    <row r="28" spans="1:11" ht="12.75" customHeight="1">
      <c r="A28" s="65"/>
      <c r="B28" s="11"/>
      <c r="C28" s="65" t="s">
        <v>20</v>
      </c>
      <c r="D28" s="65"/>
      <c r="E28" s="25"/>
      <c r="F28" s="17">
        <v>0</v>
      </c>
      <c r="G28" s="17"/>
      <c r="H28" s="104">
        <v>53262.82</v>
      </c>
      <c r="I28" s="104"/>
      <c r="J28" s="104">
        <v>36746.53</v>
      </c>
      <c r="K28" s="104"/>
    </row>
    <row r="29" spans="1:11" ht="12.75" customHeight="1">
      <c r="A29" s="65"/>
      <c r="B29" s="11"/>
      <c r="C29" s="65"/>
      <c r="D29" s="65"/>
      <c r="E29" s="72"/>
      <c r="F29" s="17" t="s">
        <v>0</v>
      </c>
      <c r="G29" s="17"/>
      <c r="H29" s="104" t="s">
        <v>0</v>
      </c>
      <c r="I29" s="104"/>
      <c r="J29" s="104" t="s">
        <v>0</v>
      </c>
      <c r="K29" s="104"/>
    </row>
    <row r="30" spans="1:11" ht="12.75" customHeight="1">
      <c r="A30" s="74"/>
      <c r="B30" s="8" t="s">
        <v>21</v>
      </c>
      <c r="C30" s="9"/>
      <c r="D30" s="9"/>
      <c r="E30" s="25"/>
      <c r="F30" s="17" t="s">
        <v>0</v>
      </c>
      <c r="G30" s="22">
        <f>G8-G17</f>
        <v>0</v>
      </c>
      <c r="H30" s="104" t="s">
        <v>0</v>
      </c>
      <c r="I30" s="112">
        <f>-I8-I17</f>
        <v>-167746.43999999762</v>
      </c>
      <c r="J30" s="104" t="s">
        <v>0</v>
      </c>
      <c r="K30" s="112">
        <f>-K8-K17</f>
        <v>-51059.229999999516</v>
      </c>
    </row>
    <row r="31" spans="1:11" ht="12.75" customHeight="1">
      <c r="A31" s="65"/>
      <c r="B31" s="11" t="s">
        <v>22</v>
      </c>
      <c r="C31" s="65"/>
      <c r="D31" s="65"/>
      <c r="E31" s="72"/>
      <c r="F31" s="17" t="s">
        <v>0</v>
      </c>
      <c r="G31" s="17"/>
      <c r="H31" s="104" t="s">
        <v>0</v>
      </c>
      <c r="I31" s="104"/>
      <c r="J31" s="104" t="s">
        <v>0</v>
      </c>
      <c r="K31" s="104"/>
    </row>
    <row r="32" spans="1:11" ht="12.75" customHeight="1">
      <c r="A32" s="65"/>
      <c r="B32" s="11"/>
      <c r="C32" s="65"/>
      <c r="D32" s="65"/>
      <c r="E32" s="72"/>
      <c r="F32" s="17" t="s">
        <v>0</v>
      </c>
      <c r="G32" s="17"/>
      <c r="H32" s="104" t="s">
        <v>0</v>
      </c>
      <c r="I32" s="104"/>
      <c r="J32" s="104" t="s">
        <v>0</v>
      </c>
      <c r="K32" s="104"/>
    </row>
    <row r="33" spans="1:11" s="2" customFormat="1" ht="12.75" customHeight="1">
      <c r="A33" s="9"/>
      <c r="B33" s="8" t="s">
        <v>23</v>
      </c>
      <c r="C33" s="9"/>
      <c r="D33" s="9"/>
      <c r="E33" s="24"/>
      <c r="F33" s="10" t="s">
        <v>0</v>
      </c>
      <c r="G33" s="22">
        <f>F34+F35-F38</f>
        <v>0</v>
      </c>
      <c r="H33" s="103" t="s">
        <v>0</v>
      </c>
      <c r="I33" s="112">
        <f>H34+H35-H38</f>
        <v>17840</v>
      </c>
      <c r="J33" s="103" t="s">
        <v>0</v>
      </c>
      <c r="K33" s="112">
        <f>J34+J35-J38</f>
        <v>25103.05</v>
      </c>
    </row>
    <row r="34" spans="1:11" ht="12.75" customHeight="1">
      <c r="A34" s="65"/>
      <c r="B34" s="11"/>
      <c r="C34" s="65" t="s">
        <v>24</v>
      </c>
      <c r="D34" s="65"/>
      <c r="E34" s="25"/>
      <c r="F34" s="17">
        <v>0</v>
      </c>
      <c r="G34" s="17" t="s">
        <v>0</v>
      </c>
      <c r="H34" s="104">
        <v>0</v>
      </c>
      <c r="I34" s="104" t="s">
        <v>0</v>
      </c>
      <c r="J34" s="104">
        <v>0</v>
      </c>
      <c r="K34" s="104" t="s">
        <v>0</v>
      </c>
    </row>
    <row r="35" spans="1:11" ht="12.75" customHeight="1">
      <c r="A35" s="65"/>
      <c r="B35" s="11"/>
      <c r="C35" s="65" t="s">
        <v>25</v>
      </c>
      <c r="D35" s="65"/>
      <c r="E35" s="25"/>
      <c r="F35" s="75">
        <v>0</v>
      </c>
      <c r="G35" s="17" t="s">
        <v>0</v>
      </c>
      <c r="H35" s="108">
        <v>22490.77</v>
      </c>
      <c r="I35" s="104" t="s">
        <v>0</v>
      </c>
      <c r="J35" s="108">
        <v>27786.39</v>
      </c>
      <c r="K35" s="104" t="s">
        <v>0</v>
      </c>
    </row>
    <row r="36" spans="1:11" ht="12.75" customHeight="1">
      <c r="A36" s="65"/>
      <c r="B36" s="11"/>
      <c r="C36" s="65" t="s">
        <v>26</v>
      </c>
      <c r="D36" s="65"/>
      <c r="E36" s="72"/>
      <c r="F36" s="17"/>
      <c r="G36" s="17"/>
      <c r="H36" s="104"/>
      <c r="I36" s="104"/>
      <c r="J36" s="104" t="s">
        <v>0</v>
      </c>
      <c r="K36" s="104"/>
    </row>
    <row r="37" spans="1:11" ht="12.75" customHeight="1">
      <c r="A37" s="65"/>
      <c r="B37" s="11"/>
      <c r="C37" s="65"/>
      <c r="D37" s="65"/>
      <c r="E37" s="72" t="s">
        <v>27</v>
      </c>
      <c r="F37" s="17" t="s">
        <v>0</v>
      </c>
      <c r="G37" s="17"/>
      <c r="H37" s="104" t="s">
        <v>0</v>
      </c>
      <c r="I37" s="104"/>
      <c r="J37" s="104" t="s">
        <v>0</v>
      </c>
      <c r="K37" s="104"/>
    </row>
    <row r="38" spans="1:11" ht="12.75" customHeight="1" thickBot="1">
      <c r="A38" s="65"/>
      <c r="B38" s="11"/>
      <c r="C38" s="65"/>
      <c r="D38" s="65"/>
      <c r="E38" s="72" t="s">
        <v>42</v>
      </c>
      <c r="F38" s="69">
        <v>0</v>
      </c>
      <c r="G38" s="17" t="s">
        <v>0</v>
      </c>
      <c r="H38" s="105">
        <v>4650.77</v>
      </c>
      <c r="I38" s="104" t="s">
        <v>0</v>
      </c>
      <c r="J38" s="105">
        <v>2683.34</v>
      </c>
      <c r="K38" s="104" t="s">
        <v>0</v>
      </c>
    </row>
    <row r="39" spans="1:11" ht="12.75" customHeight="1" thickTop="1">
      <c r="A39" s="65"/>
      <c r="B39" s="11"/>
      <c r="C39" s="65"/>
      <c r="D39" s="65"/>
      <c r="E39" s="72"/>
      <c r="F39" s="76" t="s">
        <v>0</v>
      </c>
      <c r="G39" s="17"/>
      <c r="H39" s="109" t="s">
        <v>0</v>
      </c>
      <c r="I39" s="104"/>
      <c r="J39" s="109" t="s">
        <v>0</v>
      </c>
      <c r="K39" s="104"/>
    </row>
    <row r="40" spans="1:11" s="2" customFormat="1" ht="12.75" customHeight="1">
      <c r="A40" s="12"/>
      <c r="B40" s="13" t="s">
        <v>28</v>
      </c>
      <c r="C40" s="12"/>
      <c r="D40" s="12"/>
      <c r="E40" s="24"/>
      <c r="F40" s="10" t="s">
        <v>0</v>
      </c>
      <c r="G40" s="22">
        <f>F41-F42</f>
        <v>0</v>
      </c>
      <c r="H40" s="103" t="s">
        <v>0</v>
      </c>
      <c r="I40" s="112">
        <f>H41-H42</f>
        <v>0</v>
      </c>
      <c r="J40" s="103" t="s">
        <v>0</v>
      </c>
      <c r="K40" s="112">
        <v>0</v>
      </c>
    </row>
    <row r="41" spans="2:11" ht="12.75" customHeight="1">
      <c r="B41" s="77"/>
      <c r="C41" s="66" t="s">
        <v>29</v>
      </c>
      <c r="E41" s="25"/>
      <c r="F41" s="75">
        <v>0</v>
      </c>
      <c r="G41" s="17"/>
      <c r="H41" s="108">
        <v>0</v>
      </c>
      <c r="I41" s="104"/>
      <c r="J41" s="108">
        <v>0</v>
      </c>
      <c r="K41" s="104"/>
    </row>
    <row r="42" spans="2:11" ht="12.75" customHeight="1">
      <c r="B42" s="77"/>
      <c r="C42" s="66" t="s">
        <v>30</v>
      </c>
      <c r="E42" s="25"/>
      <c r="F42" s="69">
        <v>0</v>
      </c>
      <c r="G42" s="17"/>
      <c r="H42" s="105">
        <v>0</v>
      </c>
      <c r="I42" s="104"/>
      <c r="J42" s="105">
        <v>0</v>
      </c>
      <c r="K42" s="104"/>
    </row>
    <row r="43" spans="2:11" ht="12.75" customHeight="1">
      <c r="B43" s="77"/>
      <c r="E43" s="25"/>
      <c r="F43" s="17" t="s">
        <v>0</v>
      </c>
      <c r="G43" s="17"/>
      <c r="H43" s="104" t="s">
        <v>0</v>
      </c>
      <c r="I43" s="104"/>
      <c r="J43" s="104" t="s">
        <v>0</v>
      </c>
      <c r="K43" s="104"/>
    </row>
    <row r="44" spans="1:11" s="2" customFormat="1" ht="12.75" customHeight="1">
      <c r="A44" s="12"/>
      <c r="B44" s="13" t="s">
        <v>31</v>
      </c>
      <c r="C44" s="12"/>
      <c r="D44" s="12"/>
      <c r="E44" s="24"/>
      <c r="F44" s="10" t="s">
        <v>0</v>
      </c>
      <c r="G44" s="22">
        <f>F47-F51</f>
        <v>0</v>
      </c>
      <c r="H44" s="103" t="s">
        <v>0</v>
      </c>
      <c r="I44" s="112">
        <f>H47-H51</f>
        <v>-70172.32</v>
      </c>
      <c r="J44" s="103"/>
      <c r="K44" s="112">
        <f>J47-J51</f>
        <v>56644.299999999996</v>
      </c>
    </row>
    <row r="45" spans="2:11" ht="12.75" customHeight="1">
      <c r="B45" s="77"/>
      <c r="C45" s="66" t="s">
        <v>32</v>
      </c>
      <c r="E45" s="25"/>
      <c r="F45" s="78" t="s">
        <v>0</v>
      </c>
      <c r="G45" s="17"/>
      <c r="H45" s="110" t="s">
        <v>0</v>
      </c>
      <c r="I45" s="104"/>
      <c r="J45" s="110" t="s">
        <v>0</v>
      </c>
      <c r="K45" s="104"/>
    </row>
    <row r="46" spans="2:11" ht="12.75" customHeight="1">
      <c r="B46" s="77"/>
      <c r="E46" s="25" t="s">
        <v>33</v>
      </c>
      <c r="F46" s="78" t="s">
        <v>0</v>
      </c>
      <c r="G46" s="17"/>
      <c r="H46" s="110" t="s">
        <v>0</v>
      </c>
      <c r="I46" s="104"/>
      <c r="J46" s="110" t="s">
        <v>0</v>
      </c>
      <c r="K46" s="104"/>
    </row>
    <row r="47" spans="2:11" ht="12.75" customHeight="1">
      <c r="B47" s="77"/>
      <c r="E47" s="25" t="s">
        <v>34</v>
      </c>
      <c r="F47" s="17">
        <v>0</v>
      </c>
      <c r="G47" s="17"/>
      <c r="H47" s="104">
        <v>14751.5</v>
      </c>
      <c r="I47" s="104"/>
      <c r="J47" s="104">
        <v>93379.15</v>
      </c>
      <c r="K47" s="104"/>
    </row>
    <row r="48" spans="2:11" ht="12.75" customHeight="1">
      <c r="B48" s="77"/>
      <c r="C48" s="66" t="s">
        <v>35</v>
      </c>
      <c r="E48" s="25"/>
      <c r="F48" s="17"/>
      <c r="G48" s="17"/>
      <c r="H48" s="104" t="s">
        <v>0</v>
      </c>
      <c r="I48" s="104"/>
      <c r="J48" s="104" t="s">
        <v>0</v>
      </c>
      <c r="K48" s="104"/>
    </row>
    <row r="49" spans="2:11" ht="12.75" customHeight="1">
      <c r="B49" s="77"/>
      <c r="E49" s="25" t="s">
        <v>36</v>
      </c>
      <c r="F49" s="17" t="s">
        <v>0</v>
      </c>
      <c r="G49" s="17"/>
      <c r="H49" s="104" t="s">
        <v>0</v>
      </c>
      <c r="I49" s="104"/>
      <c r="J49" s="104" t="s">
        <v>0</v>
      </c>
      <c r="K49" s="104"/>
    </row>
    <row r="50" spans="2:11" ht="12.75" customHeight="1">
      <c r="B50" s="77"/>
      <c r="E50" s="25" t="s">
        <v>37</v>
      </c>
      <c r="F50" s="17" t="s">
        <v>0</v>
      </c>
      <c r="G50" s="17"/>
      <c r="H50" s="104" t="s">
        <v>0</v>
      </c>
      <c r="I50" s="104"/>
      <c r="J50" s="104" t="s">
        <v>0</v>
      </c>
      <c r="K50" s="104"/>
    </row>
    <row r="51" spans="2:11" ht="12.75" customHeight="1" thickBot="1">
      <c r="B51" s="77"/>
      <c r="E51" s="25" t="s">
        <v>38</v>
      </c>
      <c r="F51" s="17">
        <v>0</v>
      </c>
      <c r="G51" s="79"/>
      <c r="H51" s="104">
        <v>84923.82</v>
      </c>
      <c r="I51" s="111"/>
      <c r="J51" s="104">
        <v>36734.85</v>
      </c>
      <c r="K51" s="111"/>
    </row>
    <row r="52" spans="2:11" ht="12.75" customHeight="1" thickTop="1">
      <c r="B52" s="77"/>
      <c r="E52" s="25"/>
      <c r="F52" s="76" t="s">
        <v>0</v>
      </c>
      <c r="G52" s="17"/>
      <c r="H52" s="109" t="s">
        <v>0</v>
      </c>
      <c r="I52" s="104"/>
      <c r="J52" s="109" t="s">
        <v>0</v>
      </c>
      <c r="K52" s="104"/>
    </row>
    <row r="53" spans="1:11" ht="12.75" customHeight="1">
      <c r="A53" s="68"/>
      <c r="B53" s="13" t="s">
        <v>39</v>
      </c>
      <c r="E53" s="25"/>
      <c r="F53" s="10" t="s">
        <v>0</v>
      </c>
      <c r="G53" s="22">
        <f>G30+G33+G40+G44</f>
        <v>0</v>
      </c>
      <c r="H53" s="103" t="s">
        <v>0</v>
      </c>
      <c r="I53" s="112">
        <f>-I30+I33+I40+I44</f>
        <v>115414.11999999761</v>
      </c>
      <c r="J53" s="103" t="s">
        <v>0</v>
      </c>
      <c r="K53" s="112">
        <f>-K30+K33+K44</f>
        <v>132806.57999999952</v>
      </c>
    </row>
    <row r="54" spans="1:11" ht="12.75" customHeight="1">
      <c r="A54" s="68"/>
      <c r="B54" s="77"/>
      <c r="E54" s="25"/>
      <c r="F54" s="17" t="s">
        <v>0</v>
      </c>
      <c r="G54" s="17"/>
      <c r="H54" s="104" t="s">
        <v>0</v>
      </c>
      <c r="I54" s="104"/>
      <c r="J54" s="104" t="s">
        <v>0</v>
      </c>
      <c r="K54" s="104"/>
    </row>
    <row r="55" spans="1:11" ht="12.75" customHeight="1">
      <c r="A55" s="68"/>
      <c r="B55" s="77"/>
      <c r="C55" s="66" t="s">
        <v>40</v>
      </c>
      <c r="E55" s="25"/>
      <c r="F55" s="17" t="s">
        <v>0</v>
      </c>
      <c r="G55" s="79">
        <v>0</v>
      </c>
      <c r="H55" s="104"/>
      <c r="I55" s="111">
        <v>114854.73</v>
      </c>
      <c r="J55" s="104" t="s">
        <v>0</v>
      </c>
      <c r="K55" s="111">
        <v>109997.32</v>
      </c>
    </row>
    <row r="56" spans="1:11" ht="12.75" customHeight="1">
      <c r="A56" s="68"/>
      <c r="B56" s="77"/>
      <c r="E56" s="25"/>
      <c r="F56" s="17" t="s">
        <v>0</v>
      </c>
      <c r="G56" s="17"/>
      <c r="H56" s="104" t="s">
        <v>0</v>
      </c>
      <c r="I56" s="104"/>
      <c r="J56" s="104" t="s">
        <v>0</v>
      </c>
      <c r="K56" s="104"/>
    </row>
    <row r="57" spans="1:11" ht="12.75" customHeight="1">
      <c r="A57" s="68"/>
      <c r="B57" s="77"/>
      <c r="C57" s="12" t="s">
        <v>41</v>
      </c>
      <c r="E57" s="25"/>
      <c r="F57" s="17" t="s">
        <v>0</v>
      </c>
      <c r="G57" s="22">
        <f>G53-G55</f>
        <v>0</v>
      </c>
      <c r="H57" s="104" t="s">
        <v>0</v>
      </c>
      <c r="I57" s="112">
        <f>I53-I55</f>
        <v>559.3899999976129</v>
      </c>
      <c r="J57" s="104" t="s">
        <v>0</v>
      </c>
      <c r="K57" s="112">
        <f>K53-K55</f>
        <v>22809.259999999515</v>
      </c>
    </row>
    <row r="58" spans="1:11" ht="12.75" customHeight="1" thickBot="1">
      <c r="A58" s="68"/>
      <c r="B58" s="80"/>
      <c r="C58" s="81"/>
      <c r="D58" s="81"/>
      <c r="E58" s="82"/>
      <c r="F58" s="83" t="s">
        <v>0</v>
      </c>
      <c r="G58" s="84"/>
      <c r="H58" s="114" t="s">
        <v>0</v>
      </c>
      <c r="I58" s="115"/>
      <c r="J58" s="114" t="s">
        <v>0</v>
      </c>
      <c r="K58" s="115"/>
    </row>
    <row r="59" spans="6:10" ht="12" customHeight="1" thickTop="1">
      <c r="F59" s="85" t="s">
        <v>0</v>
      </c>
      <c r="H59" s="85" t="s">
        <v>0</v>
      </c>
      <c r="J59" s="85" t="s">
        <v>0</v>
      </c>
    </row>
  </sheetData>
  <mergeCells count="4">
    <mergeCell ref="J5:K5"/>
    <mergeCell ref="E2:I2"/>
    <mergeCell ref="F5:G5"/>
    <mergeCell ref="H5:I5"/>
  </mergeCells>
  <printOptions horizontalCentered="1" verticalCentered="1"/>
  <pageMargins left="0" right="0" top="0" bottom="0" header="0" footer="0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E1">
      <selection activeCell="E3" sqref="E3"/>
    </sheetView>
  </sheetViews>
  <sheetFormatPr defaultColWidth="9.00390625" defaultRowHeight="12"/>
  <cols>
    <col min="1" max="1" width="1.25" style="66" hidden="1" customWidth="1"/>
    <col min="2" max="2" width="2.75390625" style="66" customWidth="1"/>
    <col min="3" max="3" width="2.00390625" style="66" customWidth="1"/>
    <col min="4" max="4" width="2.25390625" style="66" customWidth="1"/>
    <col min="5" max="5" width="47.25390625" style="66" customWidth="1"/>
    <col min="6" max="7" width="18.75390625" style="85" hidden="1" customWidth="1"/>
    <col min="8" max="9" width="18.75390625" style="85" customWidth="1"/>
    <col min="10" max="10" width="18.625" style="85" customWidth="1"/>
    <col min="11" max="11" width="18.75390625" style="85" customWidth="1"/>
    <col min="12" max="251" width="11.875" style="68" customWidth="1"/>
    <col min="252" max="16384" width="10.875" style="68" customWidth="1"/>
  </cols>
  <sheetData>
    <row r="1" spans="1:11" ht="7.5" customHeight="1">
      <c r="A1" s="65"/>
      <c r="B1" s="65"/>
      <c r="C1" s="65"/>
      <c r="D1" s="65"/>
      <c r="F1" s="67"/>
      <c r="G1" s="67"/>
      <c r="H1" s="67"/>
      <c r="I1" s="67"/>
      <c r="J1" s="67"/>
      <c r="K1" s="67"/>
    </row>
    <row r="2" spans="1:11" ht="27.75" customHeight="1">
      <c r="A2" s="65"/>
      <c r="B2" s="65"/>
      <c r="C2" s="65"/>
      <c r="D2" s="65"/>
      <c r="E2" s="121" t="s">
        <v>61</v>
      </c>
      <c r="F2" s="121"/>
      <c r="G2" s="121"/>
      <c r="H2" s="121"/>
      <c r="I2" s="121"/>
      <c r="J2" s="121"/>
      <c r="K2" s="121"/>
    </row>
    <row r="3" spans="1:11" ht="12.75" customHeight="1">
      <c r="A3" s="65"/>
      <c r="B3" s="65"/>
      <c r="C3" s="65"/>
      <c r="D3" s="65"/>
      <c r="E3" s="12"/>
      <c r="F3" s="67"/>
      <c r="G3" s="67"/>
      <c r="H3" s="67"/>
      <c r="I3" s="67"/>
      <c r="J3" s="67"/>
      <c r="K3" s="67"/>
    </row>
    <row r="4" spans="1:11" ht="12.75" customHeight="1">
      <c r="A4" s="65"/>
      <c r="B4" s="65"/>
      <c r="C4" s="65"/>
      <c r="D4" s="65"/>
      <c r="F4" s="67"/>
      <c r="G4" s="67"/>
      <c r="H4" s="67"/>
      <c r="I4" s="67"/>
      <c r="J4" s="67"/>
      <c r="K4" s="67"/>
    </row>
    <row r="5" spans="1:11" s="60" customFormat="1" ht="12.75" customHeight="1">
      <c r="A5" s="58"/>
      <c r="B5" s="58"/>
      <c r="C5" s="58"/>
      <c r="D5" s="58"/>
      <c r="E5" s="59"/>
      <c r="F5" s="116" t="s">
        <v>49</v>
      </c>
      <c r="G5" s="122"/>
      <c r="H5" s="116" t="s">
        <v>53</v>
      </c>
      <c r="I5" s="122"/>
      <c r="J5" s="116" t="s">
        <v>54</v>
      </c>
      <c r="K5" s="122"/>
    </row>
    <row r="6" spans="1:11" s="60" customFormat="1" ht="12.75" customHeight="1">
      <c r="A6" s="58"/>
      <c r="B6" s="61"/>
      <c r="C6" s="62"/>
      <c r="D6" s="62"/>
      <c r="E6" s="63" t="s">
        <v>1</v>
      </c>
      <c r="F6" s="64" t="s">
        <v>2</v>
      </c>
      <c r="G6" s="64" t="s">
        <v>3</v>
      </c>
      <c r="H6" s="64" t="s">
        <v>2</v>
      </c>
      <c r="I6" s="64" t="s">
        <v>3</v>
      </c>
      <c r="J6" s="64" t="s">
        <v>2</v>
      </c>
      <c r="K6" s="64" t="s">
        <v>3</v>
      </c>
    </row>
    <row r="7" spans="1:11" ht="12.75" customHeight="1">
      <c r="A7" s="65"/>
      <c r="B7" s="11"/>
      <c r="C7" s="65"/>
      <c r="D7" s="65"/>
      <c r="E7" s="66" t="s">
        <v>0</v>
      </c>
      <c r="F7" s="10"/>
      <c r="G7" s="10"/>
      <c r="H7" s="10"/>
      <c r="I7" s="10"/>
      <c r="J7" s="10"/>
      <c r="K7" s="10"/>
    </row>
    <row r="8" spans="1:11" ht="12.75" customHeight="1">
      <c r="A8" s="65"/>
      <c r="B8" s="8" t="s">
        <v>4</v>
      </c>
      <c r="C8" s="65"/>
      <c r="D8" s="65"/>
      <c r="F8" s="10"/>
      <c r="G8" s="22">
        <f>SUM(F9:F15)</f>
        <v>0</v>
      </c>
      <c r="H8" s="103"/>
      <c r="I8" s="112">
        <f>SUM(H9:H15)</f>
        <v>8466216.35</v>
      </c>
      <c r="J8" s="103"/>
      <c r="K8" s="112">
        <f>SUM(J9:J15)</f>
        <v>8911355.38</v>
      </c>
    </row>
    <row r="9" spans="1:11" ht="12.75" customHeight="1">
      <c r="A9" s="65"/>
      <c r="B9" s="11"/>
      <c r="C9" s="65" t="s">
        <v>45</v>
      </c>
      <c r="D9" s="65"/>
      <c r="F9" s="17">
        <v>0</v>
      </c>
      <c r="G9" s="17"/>
      <c r="H9" s="104">
        <v>5714775.76</v>
      </c>
      <c r="I9" s="104"/>
      <c r="J9" s="104">
        <v>6080408.78</v>
      </c>
      <c r="K9" s="104"/>
    </row>
    <row r="10" spans="1:11" ht="12.75" customHeight="1">
      <c r="A10" s="65"/>
      <c r="B10" s="11"/>
      <c r="C10" s="65" t="s">
        <v>44</v>
      </c>
      <c r="D10" s="65"/>
      <c r="F10" s="17"/>
      <c r="G10" s="17"/>
      <c r="H10" s="104"/>
      <c r="I10" s="104"/>
      <c r="J10" s="104"/>
      <c r="K10" s="104"/>
    </row>
    <row r="11" spans="1:11" ht="12.75" customHeight="1">
      <c r="A11" s="65"/>
      <c r="B11" s="11"/>
      <c r="C11" s="65"/>
      <c r="D11" s="65" t="s">
        <v>5</v>
      </c>
      <c r="F11" s="17">
        <v>0</v>
      </c>
      <c r="G11" s="17"/>
      <c r="H11" s="104">
        <v>929.95</v>
      </c>
      <c r="I11" s="104"/>
      <c r="J11" s="104">
        <v>0</v>
      </c>
      <c r="K11" s="104"/>
    </row>
    <row r="12" spans="1:11" ht="12.75" customHeight="1">
      <c r="A12" s="65"/>
      <c r="B12" s="11"/>
      <c r="C12" s="65" t="s">
        <v>43</v>
      </c>
      <c r="D12" s="65"/>
      <c r="F12" s="17">
        <v>0</v>
      </c>
      <c r="G12" s="17"/>
      <c r="H12" s="104">
        <v>0</v>
      </c>
      <c r="I12" s="104"/>
      <c r="J12" s="104">
        <v>0</v>
      </c>
      <c r="K12" s="104"/>
    </row>
    <row r="13" spans="1:11" ht="12.75" customHeight="1">
      <c r="A13" s="65"/>
      <c r="B13" s="11"/>
      <c r="C13" s="65" t="s">
        <v>6</v>
      </c>
      <c r="D13" s="65"/>
      <c r="F13" s="17">
        <v>0</v>
      </c>
      <c r="G13" s="17"/>
      <c r="H13" s="104">
        <v>0</v>
      </c>
      <c r="I13" s="104"/>
      <c r="J13" s="104">
        <v>0</v>
      </c>
      <c r="K13" s="104"/>
    </row>
    <row r="14" spans="1:11" ht="12.75" customHeight="1">
      <c r="A14" s="65"/>
      <c r="B14" s="11"/>
      <c r="C14" s="65" t="s">
        <v>7</v>
      </c>
      <c r="D14" s="65"/>
      <c r="F14" s="17" t="s">
        <v>0</v>
      </c>
      <c r="G14" s="17"/>
      <c r="H14" s="104" t="s">
        <v>0</v>
      </c>
      <c r="I14" s="104"/>
      <c r="J14" s="104" t="s">
        <v>0</v>
      </c>
      <c r="K14" s="104"/>
    </row>
    <row r="15" spans="1:11" ht="12.75" customHeight="1">
      <c r="A15" s="65"/>
      <c r="B15" s="11"/>
      <c r="C15" s="65"/>
      <c r="D15" s="65" t="s">
        <v>8</v>
      </c>
      <c r="F15" s="69">
        <v>0</v>
      </c>
      <c r="G15" s="17"/>
      <c r="H15" s="105">
        <v>2750510.64</v>
      </c>
      <c r="I15" s="104"/>
      <c r="J15" s="105">
        <v>2830946.6</v>
      </c>
      <c r="K15" s="104"/>
    </row>
    <row r="16" spans="1:11" ht="12.75" customHeight="1">
      <c r="A16" s="65"/>
      <c r="B16" s="11"/>
      <c r="C16" s="65"/>
      <c r="D16" s="65"/>
      <c r="E16" s="65"/>
      <c r="F16" s="17"/>
      <c r="G16" s="17"/>
      <c r="H16" s="104"/>
      <c r="I16" s="104"/>
      <c r="J16" s="104"/>
      <c r="K16" s="104"/>
    </row>
    <row r="17" spans="1:11" s="2" customFormat="1" ht="12.75" customHeight="1">
      <c r="A17" s="9"/>
      <c r="B17" s="8" t="s">
        <v>9</v>
      </c>
      <c r="C17" s="9"/>
      <c r="D17" s="9"/>
      <c r="E17" s="12"/>
      <c r="F17" s="10"/>
      <c r="G17" s="22">
        <f>SUM(F19:F28)</f>
        <v>0</v>
      </c>
      <c r="H17" s="103"/>
      <c r="I17" s="112">
        <f>-SUM(H19:H28)</f>
        <v>-8982161.379999999</v>
      </c>
      <c r="J17" s="103"/>
      <c r="K17" s="112">
        <f>SUM(J19:J28)</f>
        <v>8816736.549999999</v>
      </c>
    </row>
    <row r="18" spans="1:11" ht="12.75" customHeight="1">
      <c r="A18" s="65"/>
      <c r="B18" s="11"/>
      <c r="C18" s="65" t="s">
        <v>10</v>
      </c>
      <c r="D18" s="65"/>
      <c r="F18" s="17" t="s">
        <v>0</v>
      </c>
      <c r="G18" s="17"/>
      <c r="H18" s="104" t="s">
        <v>0</v>
      </c>
      <c r="I18" s="104"/>
      <c r="J18" s="104" t="s">
        <v>0</v>
      </c>
      <c r="K18" s="104"/>
    </row>
    <row r="19" spans="1:11" ht="12.75" customHeight="1">
      <c r="A19" s="65"/>
      <c r="B19" s="11"/>
      <c r="D19" s="65" t="s">
        <v>11</v>
      </c>
      <c r="F19" s="70">
        <v>0</v>
      </c>
      <c r="G19" s="17"/>
      <c r="H19" s="106">
        <v>2565410</v>
      </c>
      <c r="I19" s="104"/>
      <c r="J19" s="106">
        <v>2764182.67</v>
      </c>
      <c r="K19" s="104"/>
    </row>
    <row r="20" spans="1:11" ht="12.75" customHeight="1">
      <c r="A20" s="65"/>
      <c r="B20" s="11"/>
      <c r="C20" s="65" t="s">
        <v>12</v>
      </c>
      <c r="D20" s="65"/>
      <c r="F20" s="71">
        <v>0</v>
      </c>
      <c r="G20" s="17"/>
      <c r="H20" s="107">
        <v>3532646.03</v>
      </c>
      <c r="I20" s="104"/>
      <c r="J20" s="107">
        <v>3266928.11</v>
      </c>
      <c r="K20" s="104"/>
    </row>
    <row r="21" spans="1:11" ht="12.75" customHeight="1">
      <c r="A21" s="65"/>
      <c r="B21" s="11"/>
      <c r="C21" s="65" t="s">
        <v>13</v>
      </c>
      <c r="D21" s="65"/>
      <c r="F21" s="71">
        <v>0</v>
      </c>
      <c r="G21" s="17"/>
      <c r="H21" s="107">
        <v>77186.79</v>
      </c>
      <c r="I21" s="104"/>
      <c r="J21" s="107">
        <v>99887.99</v>
      </c>
      <c r="K21" s="104"/>
    </row>
    <row r="22" spans="1:11" ht="12.75" customHeight="1">
      <c r="A22" s="65"/>
      <c r="B22" s="11"/>
      <c r="C22" s="65" t="s">
        <v>14</v>
      </c>
      <c r="D22" s="65"/>
      <c r="F22" s="71">
        <v>0</v>
      </c>
      <c r="G22" s="17"/>
      <c r="H22" s="107">
        <v>2356035.79</v>
      </c>
      <c r="I22" s="104"/>
      <c r="J22" s="107">
        <v>2421130.13</v>
      </c>
      <c r="K22" s="104"/>
    </row>
    <row r="23" spans="1:11" ht="12.75" customHeight="1">
      <c r="A23" s="65"/>
      <c r="B23" s="11"/>
      <c r="C23" s="65" t="s">
        <v>15</v>
      </c>
      <c r="D23" s="65"/>
      <c r="F23" s="71">
        <v>0</v>
      </c>
      <c r="G23" s="17"/>
      <c r="H23" s="107">
        <v>167309.07</v>
      </c>
      <c r="I23" s="104"/>
      <c r="J23" s="107">
        <v>186874.18</v>
      </c>
      <c r="K23" s="104"/>
    </row>
    <row r="24" spans="1:11" ht="12.75" customHeight="1">
      <c r="A24" s="65"/>
      <c r="B24" s="11"/>
      <c r="C24" s="65" t="s">
        <v>16</v>
      </c>
      <c r="D24" s="65"/>
      <c r="E24" s="25"/>
      <c r="F24" s="17">
        <v>0</v>
      </c>
      <c r="G24" s="17"/>
      <c r="H24" s="104"/>
      <c r="I24" s="104"/>
      <c r="J24" s="104"/>
      <c r="K24" s="104"/>
    </row>
    <row r="25" spans="1:11" ht="12.75" customHeight="1">
      <c r="A25" s="65"/>
      <c r="B25" s="11"/>
      <c r="D25" s="65"/>
      <c r="E25" s="72" t="s">
        <v>17</v>
      </c>
      <c r="F25" s="17">
        <v>0</v>
      </c>
      <c r="G25" s="17"/>
      <c r="H25" s="104">
        <v>66381.98</v>
      </c>
      <c r="I25" s="104"/>
      <c r="J25" s="104">
        <v>0</v>
      </c>
      <c r="K25" s="104"/>
    </row>
    <row r="26" spans="1:11" ht="12.75" customHeight="1">
      <c r="A26" s="65"/>
      <c r="B26" s="11"/>
      <c r="C26" s="65" t="s">
        <v>18</v>
      </c>
      <c r="D26" s="65"/>
      <c r="E26" s="25"/>
      <c r="F26" s="17">
        <v>0</v>
      </c>
      <c r="G26" s="17"/>
      <c r="H26" s="104">
        <v>121593.7</v>
      </c>
      <c r="I26" s="104"/>
      <c r="J26" s="104">
        <v>10000</v>
      </c>
      <c r="K26" s="104"/>
    </row>
    <row r="27" spans="1:11" ht="12.75" customHeight="1">
      <c r="A27" s="65"/>
      <c r="B27" s="11"/>
      <c r="C27" s="65" t="s">
        <v>19</v>
      </c>
      <c r="D27" s="65"/>
      <c r="E27" s="25"/>
      <c r="F27" s="17">
        <v>0</v>
      </c>
      <c r="G27" s="17"/>
      <c r="H27" s="104">
        <v>0</v>
      </c>
      <c r="I27" s="104"/>
      <c r="J27" s="104">
        <v>0</v>
      </c>
      <c r="K27" s="104"/>
    </row>
    <row r="28" spans="1:11" ht="12.75" customHeight="1">
      <c r="A28" s="65"/>
      <c r="B28" s="11"/>
      <c r="C28" s="65" t="s">
        <v>20</v>
      </c>
      <c r="D28" s="65"/>
      <c r="E28" s="25"/>
      <c r="F28" s="17">
        <v>0</v>
      </c>
      <c r="G28" s="17"/>
      <c r="H28" s="104">
        <v>95598.02</v>
      </c>
      <c r="I28" s="104"/>
      <c r="J28" s="104">
        <v>67733.47</v>
      </c>
      <c r="K28" s="104"/>
    </row>
    <row r="29" spans="1:11" ht="12.75" customHeight="1">
      <c r="A29" s="65"/>
      <c r="B29" s="11"/>
      <c r="C29" s="65"/>
      <c r="D29" s="65"/>
      <c r="E29" s="72"/>
      <c r="F29" s="17" t="s">
        <v>0</v>
      </c>
      <c r="G29" s="17"/>
      <c r="H29" s="104" t="s">
        <v>0</v>
      </c>
      <c r="I29" s="104"/>
      <c r="J29" s="104" t="s">
        <v>0</v>
      </c>
      <c r="K29" s="104"/>
    </row>
    <row r="30" spans="1:11" ht="12.75" customHeight="1">
      <c r="A30" s="74"/>
      <c r="B30" s="8" t="s">
        <v>21</v>
      </c>
      <c r="C30" s="9"/>
      <c r="D30" s="9"/>
      <c r="E30" s="25"/>
      <c r="F30" s="17" t="s">
        <v>0</v>
      </c>
      <c r="G30" s="22">
        <f>G8-G17</f>
        <v>0</v>
      </c>
      <c r="H30" s="104" t="s">
        <v>0</v>
      </c>
      <c r="I30" s="112">
        <f>I8+I17</f>
        <v>-515945.02999999933</v>
      </c>
      <c r="J30" s="104" t="s">
        <v>0</v>
      </c>
      <c r="K30" s="112">
        <f>K8-K17</f>
        <v>94618.83000000194</v>
      </c>
    </row>
    <row r="31" spans="1:11" ht="12.75" customHeight="1">
      <c r="A31" s="65"/>
      <c r="B31" s="11" t="s">
        <v>22</v>
      </c>
      <c r="C31" s="65"/>
      <c r="D31" s="65"/>
      <c r="E31" s="72"/>
      <c r="F31" s="17" t="s">
        <v>0</v>
      </c>
      <c r="G31" s="17"/>
      <c r="H31" s="104" t="s">
        <v>0</v>
      </c>
      <c r="I31" s="104"/>
      <c r="J31" s="104" t="s">
        <v>0</v>
      </c>
      <c r="K31" s="104"/>
    </row>
    <row r="32" spans="1:11" ht="12.75" customHeight="1">
      <c r="A32" s="65"/>
      <c r="B32" s="11"/>
      <c r="C32" s="65"/>
      <c r="D32" s="65"/>
      <c r="E32" s="72"/>
      <c r="F32" s="17" t="s">
        <v>0</v>
      </c>
      <c r="G32" s="17"/>
      <c r="H32" s="104" t="s">
        <v>0</v>
      </c>
      <c r="I32" s="104"/>
      <c r="J32" s="104" t="s">
        <v>0</v>
      </c>
      <c r="K32" s="104"/>
    </row>
    <row r="33" spans="1:11" s="2" customFormat="1" ht="12.75" customHeight="1">
      <c r="A33" s="9"/>
      <c r="B33" s="8" t="s">
        <v>23</v>
      </c>
      <c r="C33" s="9"/>
      <c r="D33" s="9"/>
      <c r="E33" s="24"/>
      <c r="F33" s="10" t="s">
        <v>0</v>
      </c>
      <c r="G33" s="22">
        <f>F34+F35-F38</f>
        <v>0</v>
      </c>
      <c r="H33" s="103" t="s">
        <v>0</v>
      </c>
      <c r="I33" s="112">
        <f>H34+H35-H38</f>
        <v>6305.06</v>
      </c>
      <c r="J33" s="103" t="s">
        <v>0</v>
      </c>
      <c r="K33" s="112">
        <f>J34+J35-J38</f>
        <v>15381.17</v>
      </c>
    </row>
    <row r="34" spans="1:11" ht="12.75" customHeight="1">
      <c r="A34" s="65"/>
      <c r="B34" s="11"/>
      <c r="C34" s="65" t="s">
        <v>24</v>
      </c>
      <c r="D34" s="65"/>
      <c r="E34" s="25"/>
      <c r="F34" s="17">
        <v>0</v>
      </c>
      <c r="G34" s="17" t="s">
        <v>0</v>
      </c>
      <c r="H34" s="104">
        <v>0</v>
      </c>
      <c r="I34" s="104" t="s">
        <v>0</v>
      </c>
      <c r="J34" s="104">
        <v>0</v>
      </c>
      <c r="K34" s="104" t="s">
        <v>0</v>
      </c>
    </row>
    <row r="35" spans="1:11" ht="12.75" customHeight="1">
      <c r="A35" s="65"/>
      <c r="B35" s="11"/>
      <c r="C35" s="65" t="s">
        <v>25</v>
      </c>
      <c r="D35" s="65"/>
      <c r="E35" s="25"/>
      <c r="F35" s="75">
        <v>0</v>
      </c>
      <c r="G35" s="17" t="s">
        <v>0</v>
      </c>
      <c r="H35" s="108">
        <v>12731.09</v>
      </c>
      <c r="I35" s="104" t="s">
        <v>0</v>
      </c>
      <c r="J35" s="108">
        <v>17900</v>
      </c>
      <c r="K35" s="104" t="s">
        <v>0</v>
      </c>
    </row>
    <row r="36" spans="1:11" ht="12.75" customHeight="1">
      <c r="A36" s="65"/>
      <c r="B36" s="11"/>
      <c r="C36" s="65" t="s">
        <v>26</v>
      </c>
      <c r="D36" s="65"/>
      <c r="E36" s="72"/>
      <c r="F36" s="17"/>
      <c r="G36" s="17"/>
      <c r="H36" s="104"/>
      <c r="I36" s="104"/>
      <c r="J36" s="104"/>
      <c r="K36" s="104"/>
    </row>
    <row r="37" spans="1:11" ht="12.75" customHeight="1">
      <c r="A37" s="65"/>
      <c r="B37" s="11"/>
      <c r="C37" s="65"/>
      <c r="D37" s="65"/>
      <c r="E37" s="72" t="s">
        <v>27</v>
      </c>
      <c r="F37" s="17" t="s">
        <v>0</v>
      </c>
      <c r="G37" s="17"/>
      <c r="H37" s="104" t="s">
        <v>0</v>
      </c>
      <c r="I37" s="104"/>
      <c r="J37" s="104" t="s">
        <v>0</v>
      </c>
      <c r="K37" s="104"/>
    </row>
    <row r="38" spans="1:11" ht="12.75" customHeight="1" thickBot="1">
      <c r="A38" s="65"/>
      <c r="B38" s="11"/>
      <c r="C38" s="65"/>
      <c r="D38" s="65"/>
      <c r="E38" s="72" t="s">
        <v>42</v>
      </c>
      <c r="F38" s="69">
        <v>0</v>
      </c>
      <c r="G38" s="17" t="s">
        <v>0</v>
      </c>
      <c r="H38" s="105">
        <v>6426.03</v>
      </c>
      <c r="I38" s="104" t="s">
        <v>0</v>
      </c>
      <c r="J38" s="105">
        <v>2518.83</v>
      </c>
      <c r="K38" s="104" t="s">
        <v>0</v>
      </c>
    </row>
    <row r="39" spans="1:11" ht="12.75" customHeight="1" thickTop="1">
      <c r="A39" s="65"/>
      <c r="B39" s="11"/>
      <c r="C39" s="65"/>
      <c r="D39" s="65"/>
      <c r="E39" s="72"/>
      <c r="F39" s="76" t="s">
        <v>0</v>
      </c>
      <c r="G39" s="17"/>
      <c r="H39" s="109" t="s">
        <v>0</v>
      </c>
      <c r="I39" s="104"/>
      <c r="J39" s="109" t="s">
        <v>0</v>
      </c>
      <c r="K39" s="104"/>
    </row>
    <row r="40" spans="1:11" s="2" customFormat="1" ht="12.75" customHeight="1">
      <c r="A40" s="12"/>
      <c r="B40" s="13" t="s">
        <v>28</v>
      </c>
      <c r="C40" s="12"/>
      <c r="D40" s="12"/>
      <c r="E40" s="24"/>
      <c r="F40" s="10" t="s">
        <v>0</v>
      </c>
      <c r="G40" s="22">
        <f>F41-F42</f>
        <v>0</v>
      </c>
      <c r="H40" s="103" t="s">
        <v>0</v>
      </c>
      <c r="I40" s="112">
        <f>H41-H42</f>
        <v>0</v>
      </c>
      <c r="J40" s="103" t="s">
        <v>0</v>
      </c>
      <c r="K40" s="112">
        <v>0</v>
      </c>
    </row>
    <row r="41" spans="2:11" ht="12.75" customHeight="1">
      <c r="B41" s="77"/>
      <c r="C41" s="66" t="s">
        <v>29</v>
      </c>
      <c r="E41" s="25"/>
      <c r="F41" s="75">
        <v>0</v>
      </c>
      <c r="G41" s="17"/>
      <c r="H41" s="108">
        <v>0</v>
      </c>
      <c r="I41" s="104"/>
      <c r="J41" s="108">
        <v>0</v>
      </c>
      <c r="K41" s="104"/>
    </row>
    <row r="42" spans="2:11" ht="12.75" customHeight="1">
      <c r="B42" s="77"/>
      <c r="C42" s="66" t="s">
        <v>30</v>
      </c>
      <c r="E42" s="25"/>
      <c r="F42" s="69">
        <v>0</v>
      </c>
      <c r="G42" s="17"/>
      <c r="H42" s="105">
        <v>0</v>
      </c>
      <c r="I42" s="104"/>
      <c r="J42" s="105">
        <v>0</v>
      </c>
      <c r="K42" s="104"/>
    </row>
    <row r="43" spans="2:11" ht="12.75" customHeight="1">
      <c r="B43" s="77"/>
      <c r="E43" s="25"/>
      <c r="F43" s="17" t="s">
        <v>0</v>
      </c>
      <c r="G43" s="17"/>
      <c r="H43" s="104" t="s">
        <v>0</v>
      </c>
      <c r="I43" s="104"/>
      <c r="J43" s="104" t="s">
        <v>0</v>
      </c>
      <c r="K43" s="104"/>
    </row>
    <row r="44" spans="1:11" s="2" customFormat="1" ht="12.75" customHeight="1">
      <c r="A44" s="12"/>
      <c r="B44" s="13" t="s">
        <v>31</v>
      </c>
      <c r="C44" s="12"/>
      <c r="D44" s="12"/>
      <c r="E44" s="24"/>
      <c r="F44" s="10" t="s">
        <v>0</v>
      </c>
      <c r="G44" s="22">
        <f>F47-F51</f>
        <v>0</v>
      </c>
      <c r="H44" s="103" t="s">
        <v>0</v>
      </c>
      <c r="I44" s="112">
        <f>H47-H51</f>
        <v>819359.23</v>
      </c>
      <c r="J44" s="103" t="s">
        <v>0</v>
      </c>
      <c r="K44" s="112">
        <v>0</v>
      </c>
    </row>
    <row r="45" spans="2:11" ht="12.75" customHeight="1">
      <c r="B45" s="77"/>
      <c r="C45" s="66" t="s">
        <v>32</v>
      </c>
      <c r="E45" s="25"/>
      <c r="F45" s="78" t="s">
        <v>0</v>
      </c>
      <c r="G45" s="17"/>
      <c r="H45" s="110" t="s">
        <v>0</v>
      </c>
      <c r="I45" s="104"/>
      <c r="J45" s="110" t="s">
        <v>0</v>
      </c>
      <c r="K45" s="104"/>
    </row>
    <row r="46" spans="2:11" ht="12.75" customHeight="1">
      <c r="B46" s="77"/>
      <c r="E46" s="25" t="s">
        <v>33</v>
      </c>
      <c r="F46" s="78" t="s">
        <v>0</v>
      </c>
      <c r="G46" s="17"/>
      <c r="H46" s="110" t="s">
        <v>0</v>
      </c>
      <c r="I46" s="104"/>
      <c r="J46" s="110" t="s">
        <v>0</v>
      </c>
      <c r="K46" s="104"/>
    </row>
    <row r="47" spans="2:11" ht="12.75" customHeight="1">
      <c r="B47" s="77"/>
      <c r="E47" s="25" t="s">
        <v>34</v>
      </c>
      <c r="F47" s="17">
        <v>0</v>
      </c>
      <c r="G47" s="17"/>
      <c r="H47" s="104">
        <v>928668</v>
      </c>
      <c r="I47" s="104"/>
      <c r="J47" s="104">
        <v>0</v>
      </c>
      <c r="K47" s="104"/>
    </row>
    <row r="48" spans="2:11" ht="12.75" customHeight="1">
      <c r="B48" s="77"/>
      <c r="C48" s="66" t="s">
        <v>35</v>
      </c>
      <c r="E48" s="25"/>
      <c r="F48" s="17"/>
      <c r="G48" s="17"/>
      <c r="H48" s="104" t="s">
        <v>0</v>
      </c>
      <c r="I48" s="104"/>
      <c r="J48" s="104" t="s">
        <v>0</v>
      </c>
      <c r="K48" s="104"/>
    </row>
    <row r="49" spans="2:11" ht="12.75" customHeight="1">
      <c r="B49" s="77"/>
      <c r="E49" s="25" t="s">
        <v>36</v>
      </c>
      <c r="F49" s="17" t="s">
        <v>0</v>
      </c>
      <c r="G49" s="17"/>
      <c r="H49" s="104" t="s">
        <v>0</v>
      </c>
      <c r="I49" s="104"/>
      <c r="J49" s="104" t="s">
        <v>0</v>
      </c>
      <c r="K49" s="104"/>
    </row>
    <row r="50" spans="2:11" ht="12.75" customHeight="1">
      <c r="B50" s="77"/>
      <c r="E50" s="25" t="s">
        <v>37</v>
      </c>
      <c r="F50" s="17" t="s">
        <v>0</v>
      </c>
      <c r="G50" s="17"/>
      <c r="H50" s="104" t="s">
        <v>0</v>
      </c>
      <c r="I50" s="104"/>
      <c r="J50" s="104" t="s">
        <v>0</v>
      </c>
      <c r="K50" s="104"/>
    </row>
    <row r="51" spans="2:11" ht="12.75" customHeight="1" thickBot="1">
      <c r="B51" s="77"/>
      <c r="E51" s="25" t="s">
        <v>38</v>
      </c>
      <c r="F51" s="17">
        <v>0</v>
      </c>
      <c r="G51" s="79"/>
      <c r="H51" s="104">
        <v>109308.77</v>
      </c>
      <c r="I51" s="111"/>
      <c r="J51" s="104">
        <v>0</v>
      </c>
      <c r="K51" s="111"/>
    </row>
    <row r="52" spans="2:11" ht="12.75" customHeight="1" thickTop="1">
      <c r="B52" s="77"/>
      <c r="E52" s="25"/>
      <c r="F52" s="76" t="s">
        <v>0</v>
      </c>
      <c r="G52" s="17"/>
      <c r="H52" s="109" t="s">
        <v>0</v>
      </c>
      <c r="I52" s="104"/>
      <c r="J52" s="109" t="s">
        <v>0</v>
      </c>
      <c r="K52" s="104"/>
    </row>
    <row r="53" spans="1:11" ht="12.75" customHeight="1">
      <c r="A53" s="68"/>
      <c r="B53" s="13" t="s">
        <v>39</v>
      </c>
      <c r="E53" s="25"/>
      <c r="F53" s="10" t="s">
        <v>0</v>
      </c>
      <c r="G53" s="22">
        <f>G30+G33+G40+G44</f>
        <v>0</v>
      </c>
      <c r="H53" s="103" t="s">
        <v>0</v>
      </c>
      <c r="I53" s="112">
        <f>I30+I33+I40+I44</f>
        <v>309719.26000000065</v>
      </c>
      <c r="J53" s="103" t="s">
        <v>0</v>
      </c>
      <c r="K53" s="112">
        <f>K30+K33</f>
        <v>110000.00000000194</v>
      </c>
    </row>
    <row r="54" spans="1:11" ht="12.75" customHeight="1">
      <c r="A54" s="68"/>
      <c r="B54" s="77"/>
      <c r="E54" s="25"/>
      <c r="F54" s="17" t="s">
        <v>0</v>
      </c>
      <c r="G54" s="17"/>
      <c r="H54" s="104" t="s">
        <v>0</v>
      </c>
      <c r="I54" s="104"/>
      <c r="J54" s="104" t="s">
        <v>0</v>
      </c>
      <c r="K54" s="104"/>
    </row>
    <row r="55" spans="1:11" ht="12.75" customHeight="1">
      <c r="A55" s="68"/>
      <c r="B55" s="77"/>
      <c r="C55" s="66" t="s">
        <v>40</v>
      </c>
      <c r="E55" s="25"/>
      <c r="F55" s="17" t="s">
        <v>0</v>
      </c>
      <c r="G55" s="79">
        <v>0</v>
      </c>
      <c r="H55" s="104"/>
      <c r="I55" s="111">
        <v>111976.36</v>
      </c>
      <c r="J55" s="104" t="s">
        <v>0</v>
      </c>
      <c r="K55" s="111">
        <v>110000</v>
      </c>
    </row>
    <row r="56" spans="1:11" ht="12.75" customHeight="1">
      <c r="A56" s="68"/>
      <c r="B56" s="77"/>
      <c r="E56" s="25"/>
      <c r="F56" s="17" t="s">
        <v>0</v>
      </c>
      <c r="G56" s="17"/>
      <c r="H56" s="104" t="s">
        <v>0</v>
      </c>
      <c r="I56" s="104"/>
      <c r="J56" s="104" t="s">
        <v>0</v>
      </c>
      <c r="K56" s="104"/>
    </row>
    <row r="57" spans="1:11" ht="12.75" customHeight="1">
      <c r="A57" s="68"/>
      <c r="B57" s="77"/>
      <c r="C57" s="12" t="s">
        <v>41</v>
      </c>
      <c r="E57" s="25"/>
      <c r="F57" s="17" t="s">
        <v>0</v>
      </c>
      <c r="G57" s="22">
        <f>G53-G55</f>
        <v>0</v>
      </c>
      <c r="H57" s="104" t="s">
        <v>0</v>
      </c>
      <c r="I57" s="112">
        <f>I53-I55</f>
        <v>197742.90000000066</v>
      </c>
      <c r="J57" s="104" t="s">
        <v>0</v>
      </c>
      <c r="K57" s="112">
        <f>K53-K55</f>
        <v>1.9354047253727913E-09</v>
      </c>
    </row>
    <row r="58" spans="1:11" ht="12.75" customHeight="1" thickBot="1">
      <c r="A58" s="68"/>
      <c r="B58" s="80"/>
      <c r="C58" s="81"/>
      <c r="D58" s="81"/>
      <c r="E58" s="82"/>
      <c r="F58" s="83" t="s">
        <v>0</v>
      </c>
      <c r="G58" s="84"/>
      <c r="H58" s="114" t="s">
        <v>0</v>
      </c>
      <c r="I58" s="115"/>
      <c r="J58" s="114" t="s">
        <v>0</v>
      </c>
      <c r="K58" s="115"/>
    </row>
    <row r="59" spans="6:10" ht="12" customHeight="1" thickTop="1">
      <c r="F59" s="85" t="s">
        <v>0</v>
      </c>
      <c r="H59" s="85" t="s">
        <v>0</v>
      </c>
      <c r="J59" s="85" t="s">
        <v>0</v>
      </c>
    </row>
  </sheetData>
  <mergeCells count="4">
    <mergeCell ref="E2:K2"/>
    <mergeCell ref="F5:G5"/>
    <mergeCell ref="H5:I5"/>
    <mergeCell ref="J5:K5"/>
  </mergeCells>
  <printOptions horizontalCentered="1" verticalCentered="1"/>
  <pageMargins left="0" right="0" top="0" bottom="0" header="0" footer="0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B1">
      <selection activeCell="E3" sqref="E3"/>
    </sheetView>
  </sheetViews>
  <sheetFormatPr defaultColWidth="9.00390625" defaultRowHeight="12"/>
  <cols>
    <col min="1" max="1" width="1.25" style="66" hidden="1" customWidth="1"/>
    <col min="2" max="2" width="2.75390625" style="66" customWidth="1"/>
    <col min="3" max="3" width="2.00390625" style="66" customWidth="1"/>
    <col min="4" max="4" width="2.25390625" style="66" customWidth="1"/>
    <col min="5" max="5" width="47.25390625" style="66" customWidth="1"/>
    <col min="6" max="7" width="18.75390625" style="85" hidden="1" customWidth="1"/>
    <col min="8" max="11" width="15.75390625" style="85" customWidth="1"/>
    <col min="12" max="13" width="15.75390625" style="68" customWidth="1"/>
    <col min="14" max="251" width="11.875" style="68" customWidth="1"/>
    <col min="252" max="16384" width="10.875" style="68" customWidth="1"/>
  </cols>
  <sheetData>
    <row r="1" spans="1:11" ht="15.75" customHeight="1">
      <c r="A1" s="65"/>
      <c r="B1" s="65"/>
      <c r="C1" s="65"/>
      <c r="D1" s="65"/>
      <c r="F1" s="67"/>
      <c r="G1" s="67"/>
      <c r="H1" s="67"/>
      <c r="I1" s="67"/>
      <c r="J1" s="67"/>
      <c r="K1" s="67"/>
    </row>
    <row r="2" spans="1:11" ht="27.75" customHeight="1">
      <c r="A2" s="65"/>
      <c r="B2" s="65"/>
      <c r="C2" s="65"/>
      <c r="D2" s="65"/>
      <c r="E2" s="121" t="s">
        <v>61</v>
      </c>
      <c r="F2" s="121"/>
      <c r="G2" s="121"/>
      <c r="H2" s="121"/>
      <c r="I2" s="121"/>
      <c r="J2" s="121"/>
      <c r="K2" s="121"/>
    </row>
    <row r="3" spans="1:11" ht="12.75" customHeight="1">
      <c r="A3" s="65"/>
      <c r="B3" s="65"/>
      <c r="C3" s="65"/>
      <c r="D3" s="65"/>
      <c r="E3" s="12"/>
      <c r="F3" s="67"/>
      <c r="G3" s="67"/>
      <c r="H3" s="67"/>
      <c r="I3" s="67"/>
      <c r="J3" s="67"/>
      <c r="K3" s="67"/>
    </row>
    <row r="4" spans="1:11" ht="12.75" customHeight="1">
      <c r="A4" s="65"/>
      <c r="B4" s="65"/>
      <c r="C4" s="65"/>
      <c r="D4" s="65"/>
      <c r="F4" s="67"/>
      <c r="G4" s="67"/>
      <c r="H4" s="67"/>
      <c r="I4" s="67"/>
      <c r="J4" s="67"/>
      <c r="K4" s="67"/>
    </row>
    <row r="5" spans="1:13" s="60" customFormat="1" ht="12.75" customHeight="1">
      <c r="A5" s="58"/>
      <c r="B5" s="58"/>
      <c r="C5" s="58"/>
      <c r="D5" s="58"/>
      <c r="E5" s="59"/>
      <c r="F5" s="116" t="s">
        <v>49</v>
      </c>
      <c r="G5" s="122"/>
      <c r="H5" s="116" t="s">
        <v>55</v>
      </c>
      <c r="I5" s="122"/>
      <c r="J5" s="116" t="s">
        <v>56</v>
      </c>
      <c r="K5" s="122"/>
      <c r="L5" s="116" t="s">
        <v>53</v>
      </c>
      <c r="M5" s="122"/>
    </row>
    <row r="6" spans="1:13" s="60" customFormat="1" ht="12.75" customHeight="1">
      <c r="A6" s="58"/>
      <c r="B6" s="61"/>
      <c r="C6" s="62"/>
      <c r="D6" s="62"/>
      <c r="E6" s="63" t="s">
        <v>1</v>
      </c>
      <c r="F6" s="64" t="s">
        <v>2</v>
      </c>
      <c r="G6" s="64" t="s">
        <v>3</v>
      </c>
      <c r="H6" s="64" t="s">
        <v>2</v>
      </c>
      <c r="I6" s="64" t="s">
        <v>3</v>
      </c>
      <c r="J6" s="64" t="s">
        <v>2</v>
      </c>
      <c r="K6" s="64" t="s">
        <v>3</v>
      </c>
      <c r="L6" s="64" t="s">
        <v>2</v>
      </c>
      <c r="M6" s="64" t="s">
        <v>3</v>
      </c>
    </row>
    <row r="7" spans="1:13" ht="12.75" customHeight="1">
      <c r="A7" s="65"/>
      <c r="B7" s="11"/>
      <c r="C7" s="65"/>
      <c r="D7" s="65"/>
      <c r="E7" s="66" t="s">
        <v>0</v>
      </c>
      <c r="F7" s="10"/>
      <c r="G7" s="10"/>
      <c r="H7" s="10"/>
      <c r="I7" s="10"/>
      <c r="J7" s="10"/>
      <c r="K7" s="10"/>
      <c r="L7" s="10"/>
      <c r="M7" s="10"/>
    </row>
    <row r="8" spans="1:13" ht="12.75" customHeight="1">
      <c r="A8" s="65"/>
      <c r="B8" s="8" t="s">
        <v>4</v>
      </c>
      <c r="C8" s="65"/>
      <c r="D8" s="65"/>
      <c r="F8" s="10"/>
      <c r="G8" s="22">
        <f>SUM(F9:F15)</f>
        <v>0</v>
      </c>
      <c r="H8" s="103"/>
      <c r="I8" s="112">
        <f>SUM(H9:H15)</f>
        <v>6883275.140000001</v>
      </c>
      <c r="J8" s="103"/>
      <c r="K8" s="112">
        <f>SUM(J9:J15)</f>
        <v>6579528.21</v>
      </c>
      <c r="L8" s="103"/>
      <c r="M8" s="112">
        <f>SUM(L9:L15)</f>
        <v>8466216.35</v>
      </c>
    </row>
    <row r="9" spans="1:13" ht="12.75" customHeight="1">
      <c r="A9" s="65"/>
      <c r="B9" s="11"/>
      <c r="C9" s="65" t="s">
        <v>45</v>
      </c>
      <c r="D9" s="65"/>
      <c r="F9" s="17">
        <v>0</v>
      </c>
      <c r="G9" s="17"/>
      <c r="H9" s="104">
        <v>3673650.77</v>
      </c>
      <c r="I9" s="104"/>
      <c r="J9" s="104">
        <v>3568861.15</v>
      </c>
      <c r="K9" s="104"/>
      <c r="L9" s="104">
        <v>5714775.76</v>
      </c>
      <c r="M9" s="104"/>
    </row>
    <row r="10" spans="1:13" ht="12.75" customHeight="1">
      <c r="A10" s="65"/>
      <c r="B10" s="11"/>
      <c r="C10" s="65" t="s">
        <v>44</v>
      </c>
      <c r="D10" s="65"/>
      <c r="F10" s="17"/>
      <c r="G10" s="17"/>
      <c r="H10" s="104"/>
      <c r="I10" s="104"/>
      <c r="J10" s="104"/>
      <c r="K10" s="104"/>
      <c r="L10" s="104"/>
      <c r="M10" s="104"/>
    </row>
    <row r="11" spans="1:13" ht="12.75" customHeight="1">
      <c r="A11" s="65"/>
      <c r="B11" s="11"/>
      <c r="C11" s="65"/>
      <c r="D11" s="65" t="s">
        <v>5</v>
      </c>
      <c r="F11" s="17">
        <v>0</v>
      </c>
      <c r="G11" s="17"/>
      <c r="H11" s="104">
        <v>-7076.73</v>
      </c>
      <c r="I11" s="104"/>
      <c r="J11" s="104">
        <v>0</v>
      </c>
      <c r="K11" s="104"/>
      <c r="L11" s="104">
        <v>929.95</v>
      </c>
      <c r="M11" s="104"/>
    </row>
    <row r="12" spans="1:13" ht="12.75" customHeight="1">
      <c r="A12" s="65"/>
      <c r="B12" s="11"/>
      <c r="C12" s="65" t="s">
        <v>43</v>
      </c>
      <c r="D12" s="65"/>
      <c r="F12" s="17">
        <v>0</v>
      </c>
      <c r="G12" s="17"/>
      <c r="H12" s="104">
        <v>0</v>
      </c>
      <c r="I12" s="104"/>
      <c r="J12" s="104">
        <v>0</v>
      </c>
      <c r="K12" s="104"/>
      <c r="L12" s="104">
        <v>0</v>
      </c>
      <c r="M12" s="104"/>
    </row>
    <row r="13" spans="1:13" ht="12.75" customHeight="1">
      <c r="A13" s="65"/>
      <c r="B13" s="11"/>
      <c r="C13" s="65" t="s">
        <v>6</v>
      </c>
      <c r="D13" s="65"/>
      <c r="F13" s="17">
        <v>0</v>
      </c>
      <c r="G13" s="17"/>
      <c r="H13" s="104">
        <v>0</v>
      </c>
      <c r="I13" s="104"/>
      <c r="J13" s="104">
        <v>0</v>
      </c>
      <c r="K13" s="104"/>
      <c r="L13" s="104">
        <v>0</v>
      </c>
      <c r="M13" s="104"/>
    </row>
    <row r="14" spans="1:13" ht="12.75" customHeight="1">
      <c r="A14" s="65"/>
      <c r="B14" s="11"/>
      <c r="C14" s="65" t="s">
        <v>7</v>
      </c>
      <c r="D14" s="65"/>
      <c r="F14" s="17" t="s">
        <v>0</v>
      </c>
      <c r="G14" s="17"/>
      <c r="H14" s="104" t="s">
        <v>0</v>
      </c>
      <c r="I14" s="104"/>
      <c r="J14" s="104" t="s">
        <v>0</v>
      </c>
      <c r="K14" s="104"/>
      <c r="L14" s="104" t="s">
        <v>0</v>
      </c>
      <c r="M14" s="104"/>
    </row>
    <row r="15" spans="1:13" ht="12.75" customHeight="1">
      <c r="A15" s="65"/>
      <c r="B15" s="11"/>
      <c r="C15" s="65"/>
      <c r="D15" s="65" t="s">
        <v>8</v>
      </c>
      <c r="F15" s="69">
        <v>0</v>
      </c>
      <c r="G15" s="17"/>
      <c r="H15" s="105">
        <v>3216701.1</v>
      </c>
      <c r="I15" s="104"/>
      <c r="J15" s="105">
        <v>3010667.06</v>
      </c>
      <c r="K15" s="104"/>
      <c r="L15" s="105">
        <v>2750510.64</v>
      </c>
      <c r="M15" s="104"/>
    </row>
    <row r="16" spans="1:13" ht="12.75" customHeight="1">
      <c r="A16" s="65"/>
      <c r="B16" s="11"/>
      <c r="C16" s="65"/>
      <c r="D16" s="65"/>
      <c r="E16" s="65"/>
      <c r="F16" s="17"/>
      <c r="G16" s="17"/>
      <c r="H16" s="104"/>
      <c r="I16" s="104"/>
      <c r="J16" s="104"/>
      <c r="K16" s="104"/>
      <c r="L16" s="104"/>
      <c r="M16" s="104"/>
    </row>
    <row r="17" spans="1:13" s="2" customFormat="1" ht="12.75" customHeight="1">
      <c r="A17" s="9"/>
      <c r="B17" s="8" t="s">
        <v>9</v>
      </c>
      <c r="C17" s="9"/>
      <c r="D17" s="9"/>
      <c r="E17" s="12"/>
      <c r="F17" s="10"/>
      <c r="G17" s="22">
        <f>SUM(F19:F28)</f>
        <v>0</v>
      </c>
      <c r="H17" s="103"/>
      <c r="I17" s="112">
        <f>-SUM(H19:H28)</f>
        <v>-7252003.32</v>
      </c>
      <c r="J17" s="103"/>
      <c r="K17" s="112">
        <f>SUM(J19:J28)</f>
        <v>6777411.670000001</v>
      </c>
      <c r="L17" s="103"/>
      <c r="M17" s="112">
        <f>-SUM(L19:L28)</f>
        <v>-8982161.379999999</v>
      </c>
    </row>
    <row r="18" spans="1:13" ht="12.75" customHeight="1">
      <c r="A18" s="65"/>
      <c r="B18" s="11"/>
      <c r="C18" s="65" t="s">
        <v>10</v>
      </c>
      <c r="D18" s="65"/>
      <c r="F18" s="17" t="s">
        <v>0</v>
      </c>
      <c r="G18" s="17"/>
      <c r="H18" s="104" t="s">
        <v>0</v>
      </c>
      <c r="I18" s="104"/>
      <c r="J18" s="104" t="s">
        <v>0</v>
      </c>
      <c r="K18" s="104"/>
      <c r="L18" s="104" t="s">
        <v>0</v>
      </c>
      <c r="M18" s="104"/>
    </row>
    <row r="19" spans="1:13" ht="12.75" customHeight="1">
      <c r="A19" s="65"/>
      <c r="B19" s="11"/>
      <c r="D19" s="65" t="s">
        <v>11</v>
      </c>
      <c r="F19" s="70">
        <v>0</v>
      </c>
      <c r="G19" s="17"/>
      <c r="H19" s="106">
        <v>1080926.81</v>
      </c>
      <c r="I19" s="104"/>
      <c r="J19" s="106">
        <v>734511.2</v>
      </c>
      <c r="K19" s="104"/>
      <c r="L19" s="106">
        <v>2565410</v>
      </c>
      <c r="M19" s="104"/>
    </row>
    <row r="20" spans="1:13" ht="12.75" customHeight="1">
      <c r="A20" s="65"/>
      <c r="B20" s="11"/>
      <c r="C20" s="65" t="s">
        <v>12</v>
      </c>
      <c r="D20" s="65"/>
      <c r="F20" s="71">
        <v>0</v>
      </c>
      <c r="G20" s="17"/>
      <c r="H20" s="107">
        <v>3564209.32</v>
      </c>
      <c r="I20" s="104"/>
      <c r="J20" s="107">
        <v>3525169.84</v>
      </c>
      <c r="K20" s="104"/>
      <c r="L20" s="107">
        <v>3532646.03</v>
      </c>
      <c r="M20" s="104"/>
    </row>
    <row r="21" spans="1:13" ht="12.75" customHeight="1">
      <c r="A21" s="65"/>
      <c r="B21" s="11"/>
      <c r="C21" s="65" t="s">
        <v>13</v>
      </c>
      <c r="D21" s="65"/>
      <c r="F21" s="71">
        <v>0</v>
      </c>
      <c r="G21" s="17"/>
      <c r="H21" s="107">
        <v>35714.91</v>
      </c>
      <c r="I21" s="104"/>
      <c r="J21" s="107">
        <v>42301.32</v>
      </c>
      <c r="K21" s="104"/>
      <c r="L21" s="107">
        <v>77186.79</v>
      </c>
      <c r="M21" s="104"/>
    </row>
    <row r="22" spans="1:13" ht="12.75" customHeight="1">
      <c r="A22" s="65"/>
      <c r="B22" s="11"/>
      <c r="C22" s="65" t="s">
        <v>14</v>
      </c>
      <c r="D22" s="65"/>
      <c r="F22" s="71">
        <v>0</v>
      </c>
      <c r="G22" s="17"/>
      <c r="H22" s="107">
        <v>2349157.65</v>
      </c>
      <c r="I22" s="104"/>
      <c r="J22" s="107">
        <v>2193599.24</v>
      </c>
      <c r="K22" s="104"/>
      <c r="L22" s="107">
        <v>2356035.79</v>
      </c>
      <c r="M22" s="104"/>
    </row>
    <row r="23" spans="1:13" ht="12.75" customHeight="1">
      <c r="A23" s="65"/>
      <c r="B23" s="11"/>
      <c r="C23" s="65" t="s">
        <v>15</v>
      </c>
      <c r="D23" s="65"/>
      <c r="F23" s="71">
        <v>0</v>
      </c>
      <c r="G23" s="17"/>
      <c r="H23" s="107">
        <v>196946.44</v>
      </c>
      <c r="I23" s="104"/>
      <c r="J23" s="107">
        <v>175180</v>
      </c>
      <c r="K23" s="104"/>
      <c r="L23" s="107">
        <v>167309.07</v>
      </c>
      <c r="M23" s="104"/>
    </row>
    <row r="24" spans="1:13" ht="12.75" customHeight="1">
      <c r="A24" s="65"/>
      <c r="B24" s="11"/>
      <c r="C24" s="65" t="s">
        <v>16</v>
      </c>
      <c r="D24" s="65"/>
      <c r="E24" s="25"/>
      <c r="F24" s="17">
        <v>0</v>
      </c>
      <c r="G24" s="17"/>
      <c r="H24" s="104"/>
      <c r="I24" s="104"/>
      <c r="J24" s="104"/>
      <c r="K24" s="104"/>
      <c r="L24" s="104"/>
      <c r="M24" s="104"/>
    </row>
    <row r="25" spans="1:13" ht="12.75" customHeight="1">
      <c r="A25" s="65"/>
      <c r="B25" s="11"/>
      <c r="D25" s="65"/>
      <c r="E25" s="72" t="s">
        <v>17</v>
      </c>
      <c r="F25" s="17">
        <v>0</v>
      </c>
      <c r="G25" s="17"/>
      <c r="H25" s="104">
        <v>-52179.05</v>
      </c>
      <c r="I25" s="104"/>
      <c r="J25" s="104">
        <v>0</v>
      </c>
      <c r="K25" s="104"/>
      <c r="L25" s="104">
        <v>66381.98</v>
      </c>
      <c r="M25" s="104"/>
    </row>
    <row r="26" spans="1:13" ht="12.75" customHeight="1">
      <c r="A26" s="65"/>
      <c r="B26" s="11"/>
      <c r="C26" s="65" t="s">
        <v>18</v>
      </c>
      <c r="D26" s="65"/>
      <c r="E26" s="25"/>
      <c r="F26" s="17">
        <v>0</v>
      </c>
      <c r="G26" s="17"/>
      <c r="H26" s="104">
        <v>0</v>
      </c>
      <c r="I26" s="104"/>
      <c r="J26" s="104">
        <v>15000</v>
      </c>
      <c r="K26" s="104"/>
      <c r="L26" s="104">
        <v>121593.7</v>
      </c>
      <c r="M26" s="104"/>
    </row>
    <row r="27" spans="1:13" ht="12.75" customHeight="1">
      <c r="A27" s="65"/>
      <c r="B27" s="11"/>
      <c r="C27" s="65" t="s">
        <v>19</v>
      </c>
      <c r="D27" s="65"/>
      <c r="E27" s="25"/>
      <c r="F27" s="17">
        <v>0</v>
      </c>
      <c r="G27" s="17"/>
      <c r="H27" s="104">
        <v>0</v>
      </c>
      <c r="I27" s="104"/>
      <c r="J27" s="104">
        <v>0</v>
      </c>
      <c r="K27" s="104"/>
      <c r="L27" s="104">
        <v>0</v>
      </c>
      <c r="M27" s="104"/>
    </row>
    <row r="28" spans="1:13" ht="12.75" customHeight="1">
      <c r="A28" s="65"/>
      <c r="B28" s="11"/>
      <c r="C28" s="65" t="s">
        <v>20</v>
      </c>
      <c r="D28" s="65"/>
      <c r="E28" s="25"/>
      <c r="F28" s="17">
        <v>0</v>
      </c>
      <c r="G28" s="17"/>
      <c r="H28" s="104">
        <v>77227.24</v>
      </c>
      <c r="I28" s="104"/>
      <c r="J28" s="104">
        <v>91650.07</v>
      </c>
      <c r="K28" s="104"/>
      <c r="L28" s="104">
        <v>95598.02</v>
      </c>
      <c r="M28" s="104"/>
    </row>
    <row r="29" spans="1:13" ht="12.75" customHeight="1">
      <c r="A29" s="65"/>
      <c r="B29" s="11"/>
      <c r="C29" s="65"/>
      <c r="D29" s="65"/>
      <c r="E29" s="72"/>
      <c r="F29" s="17" t="s">
        <v>0</v>
      </c>
      <c r="G29" s="17"/>
      <c r="H29" s="104" t="s">
        <v>0</v>
      </c>
      <c r="I29" s="104"/>
      <c r="J29" s="104" t="s">
        <v>0</v>
      </c>
      <c r="K29" s="104"/>
      <c r="L29" s="104" t="s">
        <v>0</v>
      </c>
      <c r="M29" s="104"/>
    </row>
    <row r="30" spans="1:13" ht="12.75" customHeight="1">
      <c r="A30" s="74"/>
      <c r="B30" s="8" t="s">
        <v>21</v>
      </c>
      <c r="C30" s="9"/>
      <c r="D30" s="9"/>
      <c r="E30" s="25"/>
      <c r="F30" s="17" t="s">
        <v>0</v>
      </c>
      <c r="G30" s="22">
        <f>G8-G17</f>
        <v>0</v>
      </c>
      <c r="H30" s="104" t="s">
        <v>0</v>
      </c>
      <c r="I30" s="112">
        <f>I8+I17</f>
        <v>-368728.1799999997</v>
      </c>
      <c r="J30" s="104" t="s">
        <v>0</v>
      </c>
      <c r="K30" s="112">
        <f>K8-K17</f>
        <v>-197883.4600000009</v>
      </c>
      <c r="L30" s="104" t="s">
        <v>0</v>
      </c>
      <c r="M30" s="112">
        <f>M8+M17</f>
        <v>-515945.02999999933</v>
      </c>
    </row>
    <row r="31" spans="1:13" ht="12.75" customHeight="1">
      <c r="A31" s="65"/>
      <c r="B31" s="11" t="s">
        <v>22</v>
      </c>
      <c r="C31" s="65"/>
      <c r="D31" s="65"/>
      <c r="E31" s="72"/>
      <c r="F31" s="17" t="s">
        <v>0</v>
      </c>
      <c r="G31" s="17"/>
      <c r="H31" s="104" t="s">
        <v>0</v>
      </c>
      <c r="I31" s="104"/>
      <c r="J31" s="104" t="s">
        <v>0</v>
      </c>
      <c r="K31" s="104"/>
      <c r="L31" s="104" t="s">
        <v>0</v>
      </c>
      <c r="M31" s="104"/>
    </row>
    <row r="32" spans="1:13" ht="12.75" customHeight="1">
      <c r="A32" s="65"/>
      <c r="B32" s="11"/>
      <c r="C32" s="65"/>
      <c r="D32" s="65"/>
      <c r="E32" s="72"/>
      <c r="F32" s="17" t="s">
        <v>0</v>
      </c>
      <c r="G32" s="17"/>
      <c r="H32" s="104" t="s">
        <v>0</v>
      </c>
      <c r="I32" s="104"/>
      <c r="J32" s="104" t="s">
        <v>0</v>
      </c>
      <c r="K32" s="104"/>
      <c r="L32" s="104" t="s">
        <v>0</v>
      </c>
      <c r="M32" s="104"/>
    </row>
    <row r="33" spans="1:13" s="2" customFormat="1" ht="12.75" customHeight="1">
      <c r="A33" s="9"/>
      <c r="B33" s="8" t="s">
        <v>23</v>
      </c>
      <c r="C33" s="9"/>
      <c r="D33" s="9"/>
      <c r="E33" s="24"/>
      <c r="F33" s="10" t="s">
        <v>0</v>
      </c>
      <c r="G33" s="22">
        <f>F34+F35-F38</f>
        <v>0</v>
      </c>
      <c r="H33" s="103" t="s">
        <v>0</v>
      </c>
      <c r="I33" s="112">
        <f>SUM(H34:H38)</f>
        <v>194688.09999999998</v>
      </c>
      <c r="J33" s="103" t="s">
        <v>0</v>
      </c>
      <c r="K33" s="112">
        <f>J34+J35-J38</f>
        <v>-19784</v>
      </c>
      <c r="L33" s="103" t="s">
        <v>0</v>
      </c>
      <c r="M33" s="112">
        <f>L34+L35-L38</f>
        <v>6305.06</v>
      </c>
    </row>
    <row r="34" spans="1:13" ht="12.75" customHeight="1">
      <c r="A34" s="65"/>
      <c r="B34" s="11"/>
      <c r="C34" s="65" t="s">
        <v>24</v>
      </c>
      <c r="D34" s="65"/>
      <c r="E34" s="25"/>
      <c r="F34" s="17">
        <v>0</v>
      </c>
      <c r="G34" s="17" t="s">
        <v>0</v>
      </c>
      <c r="H34" s="104">
        <v>212506</v>
      </c>
      <c r="I34" s="104" t="s">
        <v>0</v>
      </c>
      <c r="J34" s="104">
        <v>0</v>
      </c>
      <c r="K34" s="104" t="s">
        <v>0</v>
      </c>
      <c r="L34" s="104">
        <v>0</v>
      </c>
      <c r="M34" s="104" t="s">
        <v>0</v>
      </c>
    </row>
    <row r="35" spans="1:13" ht="12.75" customHeight="1">
      <c r="A35" s="65"/>
      <c r="B35" s="11"/>
      <c r="C35" s="65" t="s">
        <v>25</v>
      </c>
      <c r="D35" s="65"/>
      <c r="E35" s="25"/>
      <c r="F35" s="75">
        <v>0</v>
      </c>
      <c r="G35" s="17" t="s">
        <v>0</v>
      </c>
      <c r="H35" s="108">
        <v>10489.71</v>
      </c>
      <c r="I35" s="104" t="s">
        <v>0</v>
      </c>
      <c r="J35" s="108">
        <v>10216</v>
      </c>
      <c r="K35" s="104" t="s">
        <v>0</v>
      </c>
      <c r="L35" s="108">
        <v>12731.09</v>
      </c>
      <c r="M35" s="104" t="s">
        <v>0</v>
      </c>
    </row>
    <row r="36" spans="1:13" ht="12.75" customHeight="1">
      <c r="A36" s="65"/>
      <c r="B36" s="11"/>
      <c r="C36" s="65" t="s">
        <v>26</v>
      </c>
      <c r="D36" s="65"/>
      <c r="E36" s="72"/>
      <c r="F36" s="17"/>
      <c r="G36" s="17"/>
      <c r="H36" s="104"/>
      <c r="I36" s="104"/>
      <c r="J36" s="104"/>
      <c r="K36" s="104"/>
      <c r="L36" s="104"/>
      <c r="M36" s="104"/>
    </row>
    <row r="37" spans="1:13" ht="12.75" customHeight="1">
      <c r="A37" s="65"/>
      <c r="B37" s="11"/>
      <c r="C37" s="65"/>
      <c r="D37" s="65"/>
      <c r="E37" s="72" t="s">
        <v>27</v>
      </c>
      <c r="F37" s="17" t="s">
        <v>0</v>
      </c>
      <c r="G37" s="17"/>
      <c r="H37" s="104" t="s">
        <v>0</v>
      </c>
      <c r="I37" s="104"/>
      <c r="J37" s="104" t="s">
        <v>0</v>
      </c>
      <c r="K37" s="104"/>
      <c r="L37" s="104" t="s">
        <v>0</v>
      </c>
      <c r="M37" s="104"/>
    </row>
    <row r="38" spans="1:13" ht="12.75" customHeight="1" thickBot="1">
      <c r="A38" s="65"/>
      <c r="B38" s="11"/>
      <c r="C38" s="65"/>
      <c r="D38" s="65"/>
      <c r="E38" s="72" t="s">
        <v>42</v>
      </c>
      <c r="F38" s="69">
        <v>0</v>
      </c>
      <c r="G38" s="17" t="s">
        <v>0</v>
      </c>
      <c r="H38" s="105">
        <v>-28307.61</v>
      </c>
      <c r="I38" s="104" t="s">
        <v>0</v>
      </c>
      <c r="J38" s="105">
        <v>30000</v>
      </c>
      <c r="K38" s="104" t="s">
        <v>0</v>
      </c>
      <c r="L38" s="105">
        <v>6426.03</v>
      </c>
      <c r="M38" s="104" t="s">
        <v>0</v>
      </c>
    </row>
    <row r="39" spans="1:13" ht="12.75" customHeight="1" thickTop="1">
      <c r="A39" s="65"/>
      <c r="B39" s="11"/>
      <c r="C39" s="65"/>
      <c r="D39" s="65"/>
      <c r="E39" s="72"/>
      <c r="F39" s="76" t="s">
        <v>0</v>
      </c>
      <c r="G39" s="17"/>
      <c r="H39" s="109" t="s">
        <v>0</v>
      </c>
      <c r="I39" s="104"/>
      <c r="J39" s="109" t="s">
        <v>0</v>
      </c>
      <c r="K39" s="104"/>
      <c r="L39" s="109" t="s">
        <v>0</v>
      </c>
      <c r="M39" s="104"/>
    </row>
    <row r="40" spans="1:13" s="2" customFormat="1" ht="12.75" customHeight="1">
      <c r="A40" s="12"/>
      <c r="B40" s="13" t="s">
        <v>28</v>
      </c>
      <c r="C40" s="12"/>
      <c r="D40" s="12"/>
      <c r="E40" s="24"/>
      <c r="F40" s="10" t="s">
        <v>0</v>
      </c>
      <c r="G40" s="22">
        <f>F41-F42</f>
        <v>0</v>
      </c>
      <c r="H40" s="103" t="s">
        <v>0</v>
      </c>
      <c r="I40" s="112">
        <f>H41-H42</f>
        <v>0</v>
      </c>
      <c r="J40" s="103" t="s">
        <v>0</v>
      </c>
      <c r="K40" s="112">
        <v>0</v>
      </c>
      <c r="L40" s="103" t="s">
        <v>0</v>
      </c>
      <c r="M40" s="112">
        <f>L41-L42</f>
        <v>0</v>
      </c>
    </row>
    <row r="41" spans="2:13" ht="12.75" customHeight="1">
      <c r="B41" s="77"/>
      <c r="C41" s="66" t="s">
        <v>29</v>
      </c>
      <c r="E41" s="25"/>
      <c r="F41" s="75">
        <v>0</v>
      </c>
      <c r="G41" s="17"/>
      <c r="H41" s="108">
        <v>0</v>
      </c>
      <c r="I41" s="104"/>
      <c r="J41" s="108">
        <v>0</v>
      </c>
      <c r="K41" s="104"/>
      <c r="L41" s="108">
        <v>0</v>
      </c>
      <c r="M41" s="104"/>
    </row>
    <row r="42" spans="2:13" ht="12.75" customHeight="1">
      <c r="B42" s="77"/>
      <c r="C42" s="66" t="s">
        <v>30</v>
      </c>
      <c r="E42" s="25"/>
      <c r="F42" s="69">
        <v>0</v>
      </c>
      <c r="G42" s="17"/>
      <c r="H42" s="105">
        <v>0</v>
      </c>
      <c r="I42" s="104"/>
      <c r="J42" s="105">
        <v>0</v>
      </c>
      <c r="K42" s="104"/>
      <c r="L42" s="105">
        <v>0</v>
      </c>
      <c r="M42" s="104"/>
    </row>
    <row r="43" spans="2:13" ht="12.75" customHeight="1">
      <c r="B43" s="77"/>
      <c r="E43" s="25"/>
      <c r="F43" s="17" t="s">
        <v>0</v>
      </c>
      <c r="G43" s="17"/>
      <c r="H43" s="104" t="s">
        <v>0</v>
      </c>
      <c r="I43" s="104"/>
      <c r="J43" s="104" t="s">
        <v>0</v>
      </c>
      <c r="K43" s="104"/>
      <c r="L43" s="104" t="s">
        <v>0</v>
      </c>
      <c r="M43" s="104"/>
    </row>
    <row r="44" spans="1:13" s="2" customFormat="1" ht="12.75" customHeight="1">
      <c r="A44" s="12"/>
      <c r="B44" s="13" t="s">
        <v>31</v>
      </c>
      <c r="C44" s="12"/>
      <c r="D44" s="12"/>
      <c r="E44" s="24"/>
      <c r="F44" s="10" t="s">
        <v>0</v>
      </c>
      <c r="G44" s="22">
        <f>F47-F51</f>
        <v>0</v>
      </c>
      <c r="H44" s="103" t="s">
        <v>0</v>
      </c>
      <c r="I44" s="112">
        <f>H47-H51</f>
        <v>4582.0999999999985</v>
      </c>
      <c r="J44" s="103" t="s">
        <v>0</v>
      </c>
      <c r="K44" s="112">
        <f>SUM(J45:J51)</f>
        <v>340667.46</v>
      </c>
      <c r="L44" s="103" t="s">
        <v>0</v>
      </c>
      <c r="M44" s="112">
        <f>L47-L51</f>
        <v>819359.23</v>
      </c>
    </row>
    <row r="45" spans="2:13" ht="12.75" customHeight="1">
      <c r="B45" s="77"/>
      <c r="C45" s="66" t="s">
        <v>32</v>
      </c>
      <c r="E45" s="25"/>
      <c r="F45" s="78" t="s">
        <v>0</v>
      </c>
      <c r="G45" s="17"/>
      <c r="H45" s="110" t="s">
        <v>0</v>
      </c>
      <c r="I45" s="104"/>
      <c r="J45" s="110" t="s">
        <v>0</v>
      </c>
      <c r="K45" s="104"/>
      <c r="L45" s="110" t="s">
        <v>0</v>
      </c>
      <c r="M45" s="104"/>
    </row>
    <row r="46" spans="2:13" ht="12.75" customHeight="1">
      <c r="B46" s="77"/>
      <c r="E46" s="25" t="s">
        <v>33</v>
      </c>
      <c r="F46" s="78" t="s">
        <v>0</v>
      </c>
      <c r="G46" s="17"/>
      <c r="H46" s="110" t="s">
        <v>0</v>
      </c>
      <c r="I46" s="104"/>
      <c r="J46" s="110" t="s">
        <v>0</v>
      </c>
      <c r="K46" s="104"/>
      <c r="L46" s="110" t="s">
        <v>0</v>
      </c>
      <c r="M46" s="104"/>
    </row>
    <row r="47" spans="2:13" ht="12.75" customHeight="1">
      <c r="B47" s="77"/>
      <c r="E47" s="25" t="s">
        <v>34</v>
      </c>
      <c r="F47" s="17">
        <v>0</v>
      </c>
      <c r="G47" s="17"/>
      <c r="H47" s="104">
        <v>15076.97</v>
      </c>
      <c r="I47" s="104"/>
      <c r="J47" s="104">
        <v>340667.46</v>
      </c>
      <c r="K47" s="104"/>
      <c r="L47" s="104">
        <v>928668</v>
      </c>
      <c r="M47" s="104"/>
    </row>
    <row r="48" spans="2:13" ht="12.75" customHeight="1">
      <c r="B48" s="77"/>
      <c r="C48" s="66" t="s">
        <v>35</v>
      </c>
      <c r="E48" s="25"/>
      <c r="F48" s="17"/>
      <c r="G48" s="17"/>
      <c r="H48" s="104" t="s">
        <v>0</v>
      </c>
      <c r="I48" s="104"/>
      <c r="J48" s="104" t="s">
        <v>0</v>
      </c>
      <c r="K48" s="104"/>
      <c r="L48" s="104" t="s">
        <v>0</v>
      </c>
      <c r="M48" s="104"/>
    </row>
    <row r="49" spans="2:13" ht="12.75" customHeight="1">
      <c r="B49" s="77"/>
      <c r="E49" s="25" t="s">
        <v>36</v>
      </c>
      <c r="F49" s="17" t="s">
        <v>0</v>
      </c>
      <c r="G49" s="17"/>
      <c r="H49" s="104" t="s">
        <v>0</v>
      </c>
      <c r="I49" s="104"/>
      <c r="J49" s="104" t="s">
        <v>0</v>
      </c>
      <c r="K49" s="104"/>
      <c r="L49" s="104" t="s">
        <v>0</v>
      </c>
      <c r="M49" s="104"/>
    </row>
    <row r="50" spans="2:13" ht="12.75" customHeight="1">
      <c r="B50" s="77"/>
      <c r="E50" s="25" t="s">
        <v>37</v>
      </c>
      <c r="F50" s="17" t="s">
        <v>0</v>
      </c>
      <c r="G50" s="17"/>
      <c r="H50" s="104" t="s">
        <v>0</v>
      </c>
      <c r="I50" s="104"/>
      <c r="J50" s="104" t="s">
        <v>0</v>
      </c>
      <c r="K50" s="104"/>
      <c r="L50" s="104" t="s">
        <v>0</v>
      </c>
      <c r="M50" s="104"/>
    </row>
    <row r="51" spans="2:13" ht="12.75" customHeight="1" thickBot="1">
      <c r="B51" s="77"/>
      <c r="E51" s="25" t="s">
        <v>38</v>
      </c>
      <c r="F51" s="17">
        <v>0</v>
      </c>
      <c r="G51" s="79"/>
      <c r="H51" s="104">
        <v>10494.87</v>
      </c>
      <c r="I51" s="111"/>
      <c r="J51" s="104">
        <v>0</v>
      </c>
      <c r="K51" s="111"/>
      <c r="L51" s="104">
        <v>109308.77</v>
      </c>
      <c r="M51" s="111"/>
    </row>
    <row r="52" spans="2:13" ht="12.75" customHeight="1" thickTop="1">
      <c r="B52" s="77"/>
      <c r="E52" s="25"/>
      <c r="F52" s="76" t="s">
        <v>0</v>
      </c>
      <c r="G52" s="17"/>
      <c r="H52" s="109" t="s">
        <v>0</v>
      </c>
      <c r="I52" s="104"/>
      <c r="J52" s="109" t="s">
        <v>0</v>
      </c>
      <c r="K52" s="104"/>
      <c r="L52" s="109" t="s">
        <v>0</v>
      </c>
      <c r="M52" s="104"/>
    </row>
    <row r="53" spans="1:13" ht="12.75" customHeight="1">
      <c r="A53" s="68"/>
      <c r="B53" s="13" t="s">
        <v>39</v>
      </c>
      <c r="E53" s="25"/>
      <c r="F53" s="10" t="s">
        <v>0</v>
      </c>
      <c r="G53" s="22">
        <f>G30+G33+G40+G44</f>
        <v>0</v>
      </c>
      <c r="H53" s="103" t="s">
        <v>0</v>
      </c>
      <c r="I53" s="112">
        <f>I30+I33+I40+I44</f>
        <v>-169457.97999999972</v>
      </c>
      <c r="J53" s="103" t="s">
        <v>0</v>
      </c>
      <c r="K53" s="112">
        <f>K30+K33+K44</f>
        <v>122999.99999999913</v>
      </c>
      <c r="L53" s="103" t="s">
        <v>0</v>
      </c>
      <c r="M53" s="112">
        <f>M30+M33+M40+M44</f>
        <v>309719.26000000065</v>
      </c>
    </row>
    <row r="54" spans="1:13" ht="12.75" customHeight="1">
      <c r="A54" s="68"/>
      <c r="B54" s="77"/>
      <c r="E54" s="25"/>
      <c r="F54" s="17" t="s">
        <v>0</v>
      </c>
      <c r="G54" s="17"/>
      <c r="H54" s="104" t="s">
        <v>0</v>
      </c>
      <c r="I54" s="104"/>
      <c r="J54" s="104" t="s">
        <v>0</v>
      </c>
      <c r="K54" s="104"/>
      <c r="L54" s="104" t="s">
        <v>0</v>
      </c>
      <c r="M54" s="104"/>
    </row>
    <row r="55" spans="1:13" ht="12.75" customHeight="1">
      <c r="A55" s="68"/>
      <c r="B55" s="77"/>
      <c r="C55" s="66" t="s">
        <v>40</v>
      </c>
      <c r="E55" s="25"/>
      <c r="F55" s="17" t="s">
        <v>0</v>
      </c>
      <c r="G55" s="79">
        <v>0</v>
      </c>
      <c r="H55" s="104"/>
      <c r="I55" s="111">
        <v>103092</v>
      </c>
      <c r="J55" s="104" t="s">
        <v>0</v>
      </c>
      <c r="K55" s="111">
        <v>123000</v>
      </c>
      <c r="L55" s="104"/>
      <c r="M55" s="111">
        <v>111976.36</v>
      </c>
    </row>
    <row r="56" spans="1:13" ht="12.75" customHeight="1">
      <c r="A56" s="68"/>
      <c r="B56" s="77"/>
      <c r="E56" s="25"/>
      <c r="F56" s="17" t="s">
        <v>0</v>
      </c>
      <c r="G56" s="17"/>
      <c r="H56" s="104" t="s">
        <v>0</v>
      </c>
      <c r="I56" s="104"/>
      <c r="J56" s="104" t="s">
        <v>0</v>
      </c>
      <c r="K56" s="104"/>
      <c r="L56" s="104" t="s">
        <v>0</v>
      </c>
      <c r="M56" s="104"/>
    </row>
    <row r="57" spans="1:13" ht="12.75" customHeight="1">
      <c r="A57" s="68"/>
      <c r="B57" s="77"/>
      <c r="C57" s="12" t="s">
        <v>41</v>
      </c>
      <c r="E57" s="25"/>
      <c r="F57" s="17" t="s">
        <v>0</v>
      </c>
      <c r="G57" s="22">
        <f>G53-G55</f>
        <v>0</v>
      </c>
      <c r="H57" s="104" t="s">
        <v>0</v>
      </c>
      <c r="I57" s="112">
        <f>I53-I55</f>
        <v>-272549.97999999975</v>
      </c>
      <c r="J57" s="104" t="s">
        <v>0</v>
      </c>
      <c r="K57" s="112">
        <f>K53-K55</f>
        <v>-8.731149137020111E-10</v>
      </c>
      <c r="L57" s="104" t="s">
        <v>0</v>
      </c>
      <c r="M57" s="112">
        <f>M53-M55</f>
        <v>197742.90000000066</v>
      </c>
    </row>
    <row r="58" spans="1:13" ht="12.75" customHeight="1" thickBot="1">
      <c r="A58" s="68"/>
      <c r="B58" s="80"/>
      <c r="C58" s="81"/>
      <c r="D58" s="81"/>
      <c r="E58" s="82"/>
      <c r="F58" s="83" t="s">
        <v>0</v>
      </c>
      <c r="G58" s="84"/>
      <c r="H58" s="114" t="s">
        <v>0</v>
      </c>
      <c r="I58" s="115"/>
      <c r="J58" s="114" t="s">
        <v>0</v>
      </c>
      <c r="K58" s="115"/>
      <c r="L58" s="114" t="s">
        <v>0</v>
      </c>
      <c r="M58" s="115"/>
    </row>
    <row r="59" spans="6:10" ht="12" customHeight="1" thickTop="1">
      <c r="F59" s="85" t="s">
        <v>0</v>
      </c>
      <c r="H59" s="85" t="s">
        <v>0</v>
      </c>
      <c r="J59" s="85" t="s">
        <v>0</v>
      </c>
    </row>
  </sheetData>
  <mergeCells count="5">
    <mergeCell ref="L5:M5"/>
    <mergeCell ref="E2:K2"/>
    <mergeCell ref="F5:G5"/>
    <mergeCell ref="H5:I5"/>
    <mergeCell ref="J5:K5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B1">
      <selection activeCell="E3" sqref="E3"/>
    </sheetView>
  </sheetViews>
  <sheetFormatPr defaultColWidth="9.00390625" defaultRowHeight="12"/>
  <cols>
    <col min="1" max="1" width="1.25" style="66" hidden="1" customWidth="1"/>
    <col min="2" max="2" width="2.75390625" style="66" customWidth="1"/>
    <col min="3" max="3" width="2.00390625" style="66" customWidth="1"/>
    <col min="4" max="4" width="2.25390625" style="66" customWidth="1"/>
    <col min="5" max="5" width="47.25390625" style="66" customWidth="1"/>
    <col min="6" max="7" width="18.75390625" style="85" hidden="1" customWidth="1"/>
    <col min="8" max="11" width="15.75390625" style="85" customWidth="1"/>
    <col min="12" max="13" width="15.75390625" style="68" customWidth="1"/>
    <col min="14" max="251" width="11.875" style="68" customWidth="1"/>
    <col min="252" max="16384" width="10.875" style="68" customWidth="1"/>
  </cols>
  <sheetData>
    <row r="1" spans="1:11" ht="15.75" customHeight="1">
      <c r="A1" s="65"/>
      <c r="B1" s="65"/>
      <c r="C1" s="65"/>
      <c r="D1" s="65"/>
      <c r="F1" s="67"/>
      <c r="G1" s="67"/>
      <c r="H1" s="67"/>
      <c r="I1" s="67"/>
      <c r="J1" s="67"/>
      <c r="K1" s="67"/>
    </row>
    <row r="2" spans="1:11" ht="27.75" customHeight="1">
      <c r="A2" s="65"/>
      <c r="B2" s="65"/>
      <c r="C2" s="65"/>
      <c r="D2" s="65"/>
      <c r="E2" s="121" t="s">
        <v>61</v>
      </c>
      <c r="F2" s="121"/>
      <c r="G2" s="121"/>
      <c r="H2" s="121"/>
      <c r="I2" s="121"/>
      <c r="J2" s="121"/>
      <c r="K2" s="121"/>
    </row>
    <row r="3" spans="1:11" ht="12.75" customHeight="1">
      <c r="A3" s="65"/>
      <c r="B3" s="65"/>
      <c r="C3" s="65"/>
      <c r="D3" s="65"/>
      <c r="E3" s="12"/>
      <c r="F3" s="67"/>
      <c r="G3" s="67"/>
      <c r="H3" s="67"/>
      <c r="I3" s="67"/>
      <c r="J3" s="67"/>
      <c r="K3" s="67"/>
    </row>
    <row r="4" spans="1:11" ht="12.75" customHeight="1">
      <c r="A4" s="65"/>
      <c r="B4" s="65"/>
      <c r="C4" s="65"/>
      <c r="D4" s="65"/>
      <c r="F4" s="67"/>
      <c r="G4" s="67"/>
      <c r="H4" s="67"/>
      <c r="I4" s="67"/>
      <c r="J4" s="67"/>
      <c r="K4" s="67"/>
    </row>
    <row r="5" spans="1:13" s="60" customFormat="1" ht="12.75" customHeight="1">
      <c r="A5" s="58"/>
      <c r="B5" s="58"/>
      <c r="C5" s="58"/>
      <c r="D5" s="58"/>
      <c r="E5" s="59"/>
      <c r="F5" s="116" t="s">
        <v>49</v>
      </c>
      <c r="G5" s="122"/>
      <c r="H5" s="116" t="s">
        <v>57</v>
      </c>
      <c r="I5" s="122"/>
      <c r="J5" s="116" t="s">
        <v>58</v>
      </c>
      <c r="K5" s="122"/>
      <c r="L5" s="116" t="s">
        <v>55</v>
      </c>
      <c r="M5" s="122"/>
    </row>
    <row r="6" spans="1:13" s="60" customFormat="1" ht="12.75" customHeight="1">
      <c r="A6" s="58"/>
      <c r="B6" s="61"/>
      <c r="C6" s="62"/>
      <c r="D6" s="62"/>
      <c r="E6" s="63" t="s">
        <v>1</v>
      </c>
      <c r="F6" s="64" t="s">
        <v>2</v>
      </c>
      <c r="G6" s="64" t="s">
        <v>3</v>
      </c>
      <c r="H6" s="64" t="s">
        <v>2</v>
      </c>
      <c r="I6" s="64" t="s">
        <v>3</v>
      </c>
      <c r="J6" s="64" t="s">
        <v>2</v>
      </c>
      <c r="K6" s="64" t="s">
        <v>3</v>
      </c>
      <c r="L6" s="64" t="s">
        <v>2</v>
      </c>
      <c r="M6" s="64" t="s">
        <v>3</v>
      </c>
    </row>
    <row r="7" spans="1:13" ht="12.75" customHeight="1">
      <c r="A7" s="65"/>
      <c r="B7" s="11"/>
      <c r="C7" s="65"/>
      <c r="D7" s="65"/>
      <c r="E7" s="66" t="s">
        <v>0</v>
      </c>
      <c r="F7" s="10"/>
      <c r="G7" s="10"/>
      <c r="H7" s="10"/>
      <c r="I7" s="10"/>
      <c r="J7" s="10"/>
      <c r="K7" s="10"/>
      <c r="L7" s="10"/>
      <c r="M7" s="10"/>
    </row>
    <row r="8" spans="1:13" ht="12.75" customHeight="1">
      <c r="A8" s="65"/>
      <c r="B8" s="8" t="s">
        <v>4</v>
      </c>
      <c r="C8" s="65"/>
      <c r="D8" s="65"/>
      <c r="F8" s="10"/>
      <c r="G8" s="22">
        <f>SUM(F9:F15)</f>
        <v>0</v>
      </c>
      <c r="H8" s="103"/>
      <c r="I8" s="112">
        <f>SUM(H9:H15)</f>
        <v>7331032.99</v>
      </c>
      <c r="J8" s="103"/>
      <c r="K8" s="112">
        <f>SUM(J9:J15)</f>
        <v>7259572.01</v>
      </c>
      <c r="L8" s="103"/>
      <c r="M8" s="112">
        <f>SUM(L9:L15)</f>
        <v>6883275.140000001</v>
      </c>
    </row>
    <row r="9" spans="1:13" ht="12.75" customHeight="1">
      <c r="A9" s="65"/>
      <c r="B9" s="11"/>
      <c r="C9" s="65" t="s">
        <v>45</v>
      </c>
      <c r="D9" s="65"/>
      <c r="F9" s="17">
        <v>0</v>
      </c>
      <c r="G9" s="17"/>
      <c r="H9" s="104">
        <v>3411284.98</v>
      </c>
      <c r="I9" s="104"/>
      <c r="J9" s="104">
        <v>3591667.07</v>
      </c>
      <c r="K9" s="104"/>
      <c r="L9" s="104">
        <v>3673650.77</v>
      </c>
      <c r="M9" s="104"/>
    </row>
    <row r="10" spans="1:13" ht="12.75" customHeight="1">
      <c r="A10" s="65"/>
      <c r="B10" s="11"/>
      <c r="C10" s="65" t="s">
        <v>44</v>
      </c>
      <c r="D10" s="65"/>
      <c r="F10" s="17"/>
      <c r="G10" s="17"/>
      <c r="H10" s="104"/>
      <c r="I10" s="104"/>
      <c r="J10" s="104"/>
      <c r="K10" s="104"/>
      <c r="L10" s="104"/>
      <c r="M10" s="104"/>
    </row>
    <row r="11" spans="1:13" ht="12.75" customHeight="1">
      <c r="A11" s="65"/>
      <c r="B11" s="11"/>
      <c r="C11" s="65"/>
      <c r="D11" s="65" t="s">
        <v>5</v>
      </c>
      <c r="F11" s="17">
        <v>0</v>
      </c>
      <c r="G11" s="17"/>
      <c r="H11" s="104">
        <v>-2199.05</v>
      </c>
      <c r="I11" s="104"/>
      <c r="J11" s="104">
        <v>0</v>
      </c>
      <c r="K11" s="104"/>
      <c r="L11" s="104">
        <v>-7076.73</v>
      </c>
      <c r="M11" s="104"/>
    </row>
    <row r="12" spans="1:13" ht="12.75" customHeight="1">
      <c r="A12" s="65"/>
      <c r="B12" s="11"/>
      <c r="C12" s="65" t="s">
        <v>43</v>
      </c>
      <c r="D12" s="65"/>
      <c r="F12" s="17">
        <v>0</v>
      </c>
      <c r="G12" s="17"/>
      <c r="H12" s="104">
        <v>0</v>
      </c>
      <c r="I12" s="104"/>
      <c r="J12" s="104">
        <v>0</v>
      </c>
      <c r="K12" s="104"/>
      <c r="L12" s="104">
        <v>0</v>
      </c>
      <c r="M12" s="104"/>
    </row>
    <row r="13" spans="1:13" ht="12.75" customHeight="1">
      <c r="A13" s="65"/>
      <c r="B13" s="11"/>
      <c r="C13" s="65" t="s">
        <v>6</v>
      </c>
      <c r="D13" s="65"/>
      <c r="F13" s="17">
        <v>0</v>
      </c>
      <c r="G13" s="17"/>
      <c r="H13" s="104">
        <v>0</v>
      </c>
      <c r="I13" s="104"/>
      <c r="J13" s="104">
        <v>0</v>
      </c>
      <c r="K13" s="104"/>
      <c r="L13" s="104">
        <v>0</v>
      </c>
      <c r="M13" s="104"/>
    </row>
    <row r="14" spans="1:13" ht="12.75" customHeight="1">
      <c r="A14" s="65"/>
      <c r="B14" s="11"/>
      <c r="C14" s="65" t="s">
        <v>7</v>
      </c>
      <c r="D14" s="65"/>
      <c r="F14" s="17" t="s">
        <v>0</v>
      </c>
      <c r="G14" s="17"/>
      <c r="H14" s="104" t="s">
        <v>0</v>
      </c>
      <c r="I14" s="104"/>
      <c r="J14" s="104" t="s">
        <v>0</v>
      </c>
      <c r="K14" s="104"/>
      <c r="L14" s="104" t="s">
        <v>0</v>
      </c>
      <c r="M14" s="104"/>
    </row>
    <row r="15" spans="1:13" ht="12.75" customHeight="1">
      <c r="A15" s="65"/>
      <c r="B15" s="11"/>
      <c r="C15" s="65"/>
      <c r="D15" s="65" t="s">
        <v>8</v>
      </c>
      <c r="F15" s="69">
        <v>0</v>
      </c>
      <c r="G15" s="17"/>
      <c r="H15" s="105">
        <v>3921947.06</v>
      </c>
      <c r="I15" s="104"/>
      <c r="J15" s="105">
        <v>3667904.94</v>
      </c>
      <c r="K15" s="104"/>
      <c r="L15" s="105">
        <v>3216701.1</v>
      </c>
      <c r="M15" s="104"/>
    </row>
    <row r="16" spans="1:13" ht="12.75" customHeight="1">
      <c r="A16" s="65"/>
      <c r="B16" s="11"/>
      <c r="C16" s="65"/>
      <c r="D16" s="65"/>
      <c r="E16" s="65"/>
      <c r="F16" s="17"/>
      <c r="G16" s="17"/>
      <c r="H16" s="104"/>
      <c r="I16" s="104"/>
      <c r="J16" s="104"/>
      <c r="K16" s="104"/>
      <c r="L16" s="104"/>
      <c r="M16" s="104"/>
    </row>
    <row r="17" spans="1:13" s="2" customFormat="1" ht="12.75" customHeight="1">
      <c r="A17" s="9"/>
      <c r="B17" s="8" t="s">
        <v>9</v>
      </c>
      <c r="C17" s="9"/>
      <c r="D17" s="9"/>
      <c r="E17" s="12"/>
      <c r="F17" s="10"/>
      <c r="G17" s="22">
        <f>SUM(F19:F28)</f>
        <v>0</v>
      </c>
      <c r="H17" s="103"/>
      <c r="I17" s="112">
        <f>-SUM(H19:H28)</f>
        <v>-7431304.89</v>
      </c>
      <c r="J17" s="103"/>
      <c r="K17" s="112">
        <f>SUM(J19:J28)</f>
        <v>7342940.86</v>
      </c>
      <c r="L17" s="103"/>
      <c r="M17" s="112">
        <f>-SUM(L19:L28)</f>
        <v>-7252003.32</v>
      </c>
    </row>
    <row r="18" spans="1:13" ht="12.75" customHeight="1">
      <c r="A18" s="65"/>
      <c r="B18" s="11"/>
      <c r="C18" s="65" t="s">
        <v>10</v>
      </c>
      <c r="D18" s="65"/>
      <c r="F18" s="17" t="s">
        <v>0</v>
      </c>
      <c r="G18" s="17"/>
      <c r="H18" s="104" t="s">
        <v>0</v>
      </c>
      <c r="I18" s="104"/>
      <c r="J18" s="104" t="s">
        <v>0</v>
      </c>
      <c r="K18" s="104"/>
      <c r="L18" s="104" t="s">
        <v>0</v>
      </c>
      <c r="M18" s="104"/>
    </row>
    <row r="19" spans="1:13" ht="12.75" customHeight="1">
      <c r="A19" s="65"/>
      <c r="B19" s="11"/>
      <c r="D19" s="65" t="s">
        <v>11</v>
      </c>
      <c r="F19" s="70">
        <v>0</v>
      </c>
      <c r="G19" s="17"/>
      <c r="H19" s="106">
        <v>737748.13</v>
      </c>
      <c r="I19" s="104"/>
      <c r="J19" s="106">
        <v>745710.64</v>
      </c>
      <c r="K19" s="104"/>
      <c r="L19" s="106">
        <v>1080926.81</v>
      </c>
      <c r="M19" s="104"/>
    </row>
    <row r="20" spans="1:13" ht="12.75" customHeight="1">
      <c r="A20" s="65"/>
      <c r="B20" s="11"/>
      <c r="C20" s="65" t="s">
        <v>12</v>
      </c>
      <c r="D20" s="65"/>
      <c r="F20" s="71">
        <v>0</v>
      </c>
      <c r="G20" s="17"/>
      <c r="H20" s="107">
        <v>3773883.03</v>
      </c>
      <c r="I20" s="104"/>
      <c r="J20" s="107">
        <v>3745033.22</v>
      </c>
      <c r="K20" s="104"/>
      <c r="L20" s="107">
        <v>3564209.32</v>
      </c>
      <c r="M20" s="104"/>
    </row>
    <row r="21" spans="1:13" ht="12.75" customHeight="1">
      <c r="A21" s="65"/>
      <c r="B21" s="11"/>
      <c r="C21" s="65" t="s">
        <v>13</v>
      </c>
      <c r="D21" s="65"/>
      <c r="F21" s="71">
        <v>0</v>
      </c>
      <c r="G21" s="17"/>
      <c r="H21" s="107">
        <v>28978.71</v>
      </c>
      <c r="I21" s="104"/>
      <c r="J21" s="107">
        <v>32961.58</v>
      </c>
      <c r="K21" s="104"/>
      <c r="L21" s="107">
        <v>35714.91</v>
      </c>
      <c r="M21" s="104"/>
    </row>
    <row r="22" spans="1:13" ht="12.75" customHeight="1">
      <c r="A22" s="65"/>
      <c r="B22" s="11"/>
      <c r="C22" s="65" t="s">
        <v>14</v>
      </c>
      <c r="D22" s="65"/>
      <c r="F22" s="71">
        <v>0</v>
      </c>
      <c r="G22" s="17"/>
      <c r="H22" s="107">
        <v>2535700.29</v>
      </c>
      <c r="I22" s="104"/>
      <c r="J22" s="107">
        <v>2479494.65</v>
      </c>
      <c r="K22" s="104"/>
      <c r="L22" s="107">
        <v>2349157.65</v>
      </c>
      <c r="M22" s="104"/>
    </row>
    <row r="23" spans="1:13" ht="12.75" customHeight="1">
      <c r="A23" s="65"/>
      <c r="B23" s="11"/>
      <c r="C23" s="65" t="s">
        <v>15</v>
      </c>
      <c r="D23" s="65"/>
      <c r="F23" s="71">
        <v>0</v>
      </c>
      <c r="G23" s="17"/>
      <c r="H23" s="107">
        <v>197059.65</v>
      </c>
      <c r="I23" s="104"/>
      <c r="J23" s="107">
        <v>253115.19</v>
      </c>
      <c r="K23" s="104"/>
      <c r="L23" s="107">
        <v>196946.44</v>
      </c>
      <c r="M23" s="104"/>
    </row>
    <row r="24" spans="1:13" ht="12.75" customHeight="1">
      <c r="A24" s="65"/>
      <c r="B24" s="11"/>
      <c r="C24" s="65" t="s">
        <v>16</v>
      </c>
      <c r="D24" s="65"/>
      <c r="E24" s="25"/>
      <c r="F24" s="17">
        <v>0</v>
      </c>
      <c r="G24" s="17"/>
      <c r="H24" s="104"/>
      <c r="I24" s="104"/>
      <c r="J24" s="104"/>
      <c r="K24" s="104"/>
      <c r="L24" s="104"/>
      <c r="M24" s="104"/>
    </row>
    <row r="25" spans="1:13" ht="12.75" customHeight="1">
      <c r="A25" s="65"/>
      <c r="B25" s="11"/>
      <c r="D25" s="65"/>
      <c r="E25" s="72" t="s">
        <v>17</v>
      </c>
      <c r="F25" s="17">
        <v>0</v>
      </c>
      <c r="G25" s="17"/>
      <c r="H25" s="104">
        <v>0</v>
      </c>
      <c r="I25" s="104"/>
      <c r="J25" s="104">
        <v>0</v>
      </c>
      <c r="K25" s="104"/>
      <c r="L25" s="104">
        <v>-52179.05</v>
      </c>
      <c r="M25" s="104"/>
    </row>
    <row r="26" spans="1:13" ht="12.75" customHeight="1">
      <c r="A26" s="65"/>
      <c r="B26" s="11"/>
      <c r="C26" s="65" t="s">
        <v>18</v>
      </c>
      <c r="D26" s="65"/>
      <c r="E26" s="25"/>
      <c r="F26" s="17">
        <v>0</v>
      </c>
      <c r="G26" s="17"/>
      <c r="H26" s="104">
        <v>0</v>
      </c>
      <c r="I26" s="104"/>
      <c r="J26" s="104">
        <v>6240</v>
      </c>
      <c r="K26" s="104"/>
      <c r="L26" s="104">
        <v>0</v>
      </c>
      <c r="M26" s="104"/>
    </row>
    <row r="27" spans="1:13" ht="12.75" customHeight="1">
      <c r="A27" s="65"/>
      <c r="B27" s="11"/>
      <c r="C27" s="65" t="s">
        <v>19</v>
      </c>
      <c r="D27" s="65"/>
      <c r="E27" s="25"/>
      <c r="F27" s="17">
        <v>0</v>
      </c>
      <c r="G27" s="17"/>
      <c r="H27" s="104">
        <v>78633.06</v>
      </c>
      <c r="I27" s="104"/>
      <c r="J27" s="104">
        <v>0</v>
      </c>
      <c r="K27" s="104"/>
      <c r="L27" s="104">
        <v>0</v>
      </c>
      <c r="M27" s="104"/>
    </row>
    <row r="28" spans="1:13" ht="12.75" customHeight="1">
      <c r="A28" s="65"/>
      <c r="B28" s="11"/>
      <c r="C28" s="65" t="s">
        <v>20</v>
      </c>
      <c r="D28" s="65"/>
      <c r="E28" s="25"/>
      <c r="F28" s="17">
        <v>0</v>
      </c>
      <c r="G28" s="17"/>
      <c r="H28" s="104">
        <v>79302.02</v>
      </c>
      <c r="I28" s="104"/>
      <c r="J28" s="104">
        <v>80385.58</v>
      </c>
      <c r="K28" s="104"/>
      <c r="L28" s="104">
        <v>77227.24</v>
      </c>
      <c r="M28" s="104"/>
    </row>
    <row r="29" spans="1:13" ht="12.75" customHeight="1">
      <c r="A29" s="65"/>
      <c r="B29" s="11"/>
      <c r="C29" s="65"/>
      <c r="D29" s="65"/>
      <c r="E29" s="72"/>
      <c r="F29" s="17" t="s">
        <v>0</v>
      </c>
      <c r="G29" s="17"/>
      <c r="H29" s="104" t="s">
        <v>0</v>
      </c>
      <c r="I29" s="104"/>
      <c r="J29" s="104" t="s">
        <v>0</v>
      </c>
      <c r="K29" s="104"/>
      <c r="L29" s="104" t="s">
        <v>0</v>
      </c>
      <c r="M29" s="104"/>
    </row>
    <row r="30" spans="1:13" ht="12.75" customHeight="1">
      <c r="A30" s="74"/>
      <c r="B30" s="8" t="s">
        <v>21</v>
      </c>
      <c r="C30" s="9"/>
      <c r="D30" s="9"/>
      <c r="E30" s="25"/>
      <c r="F30" s="17" t="s">
        <v>0</v>
      </c>
      <c r="G30" s="22">
        <f>G8-G17</f>
        <v>0</v>
      </c>
      <c r="H30" s="104" t="s">
        <v>0</v>
      </c>
      <c r="I30" s="112">
        <f>I8+I17</f>
        <v>-100271.89999999944</v>
      </c>
      <c r="J30" s="104" t="s">
        <v>0</v>
      </c>
      <c r="K30" s="112">
        <f>K8-K17</f>
        <v>-83368.85000000056</v>
      </c>
      <c r="L30" s="104" t="s">
        <v>0</v>
      </c>
      <c r="M30" s="112">
        <f>M8+M17</f>
        <v>-368728.1799999997</v>
      </c>
    </row>
    <row r="31" spans="1:13" ht="12.75" customHeight="1">
      <c r="A31" s="65"/>
      <c r="B31" s="11" t="s">
        <v>22</v>
      </c>
      <c r="C31" s="65"/>
      <c r="D31" s="65"/>
      <c r="E31" s="72"/>
      <c r="F31" s="17" t="s">
        <v>0</v>
      </c>
      <c r="G31" s="17"/>
      <c r="H31" s="104" t="s">
        <v>0</v>
      </c>
      <c r="I31" s="104"/>
      <c r="J31" s="104" t="s">
        <v>0</v>
      </c>
      <c r="K31" s="104"/>
      <c r="L31" s="104" t="s">
        <v>0</v>
      </c>
      <c r="M31" s="104"/>
    </row>
    <row r="32" spans="1:13" ht="12.75" customHeight="1">
      <c r="A32" s="65"/>
      <c r="B32" s="11"/>
      <c r="C32" s="65"/>
      <c r="D32" s="65"/>
      <c r="E32" s="72"/>
      <c r="F32" s="17" t="s">
        <v>0</v>
      </c>
      <c r="G32" s="17"/>
      <c r="H32" s="104" t="s">
        <v>0</v>
      </c>
      <c r="I32" s="104"/>
      <c r="J32" s="104" t="s">
        <v>0</v>
      </c>
      <c r="K32" s="104"/>
      <c r="L32" s="104" t="s">
        <v>0</v>
      </c>
      <c r="M32" s="104"/>
    </row>
    <row r="33" spans="1:13" s="2" customFormat="1" ht="12.75" customHeight="1">
      <c r="A33" s="9"/>
      <c r="B33" s="8" t="s">
        <v>23</v>
      </c>
      <c r="C33" s="9"/>
      <c r="D33" s="9"/>
      <c r="E33" s="24"/>
      <c r="F33" s="10" t="s">
        <v>0</v>
      </c>
      <c r="G33" s="22">
        <f>F34+F35-F38</f>
        <v>0</v>
      </c>
      <c r="H33" s="103" t="s">
        <v>0</v>
      </c>
      <c r="I33" s="112">
        <f>SUM(H34:H38)</f>
        <v>308865.57999999996</v>
      </c>
      <c r="J33" s="103" t="s">
        <v>0</v>
      </c>
      <c r="K33" s="112">
        <f>SUM(J34:J38)</f>
        <v>201368.85</v>
      </c>
      <c r="L33" s="103" t="s">
        <v>0</v>
      </c>
      <c r="M33" s="112">
        <f>SUM(L34:L38)</f>
        <v>194688.09999999998</v>
      </c>
    </row>
    <row r="34" spans="1:13" ht="12.75" customHeight="1">
      <c r="A34" s="65"/>
      <c r="B34" s="11"/>
      <c r="C34" s="65" t="s">
        <v>24</v>
      </c>
      <c r="D34" s="65"/>
      <c r="E34" s="25"/>
      <c r="F34" s="17">
        <v>0</v>
      </c>
      <c r="G34" s="17" t="s">
        <v>0</v>
      </c>
      <c r="H34" s="104">
        <v>325262</v>
      </c>
      <c r="I34" s="104" t="s">
        <v>0</v>
      </c>
      <c r="J34" s="104">
        <v>250000</v>
      </c>
      <c r="K34" s="104" t="s">
        <v>0</v>
      </c>
      <c r="L34" s="104">
        <v>212506</v>
      </c>
      <c r="M34" s="104" t="s">
        <v>0</v>
      </c>
    </row>
    <row r="35" spans="1:13" ht="12.75" customHeight="1">
      <c r="A35" s="65"/>
      <c r="B35" s="11"/>
      <c r="C35" s="65" t="s">
        <v>25</v>
      </c>
      <c r="D35" s="65"/>
      <c r="E35" s="25"/>
      <c r="F35" s="75">
        <v>0</v>
      </c>
      <c r="G35" s="17" t="s">
        <v>0</v>
      </c>
      <c r="H35" s="108">
        <v>14145.79</v>
      </c>
      <c r="I35" s="104" t="s">
        <v>0</v>
      </c>
      <c r="J35" s="108">
        <v>9880.84</v>
      </c>
      <c r="K35" s="104" t="s">
        <v>0</v>
      </c>
      <c r="L35" s="108">
        <v>10489.71</v>
      </c>
      <c r="M35" s="104" t="s">
        <v>0</v>
      </c>
    </row>
    <row r="36" spans="1:13" ht="12.75" customHeight="1">
      <c r="A36" s="65"/>
      <c r="B36" s="11"/>
      <c r="C36" s="65" t="s">
        <v>26</v>
      </c>
      <c r="D36" s="65"/>
      <c r="E36" s="72"/>
      <c r="F36" s="17"/>
      <c r="G36" s="17"/>
      <c r="H36" s="104"/>
      <c r="I36" s="104"/>
      <c r="J36" s="104"/>
      <c r="K36" s="104"/>
      <c r="L36" s="104"/>
      <c r="M36" s="104"/>
    </row>
    <row r="37" spans="1:13" ht="12.75" customHeight="1">
      <c r="A37" s="65"/>
      <c r="B37" s="11"/>
      <c r="C37" s="65"/>
      <c r="D37" s="65"/>
      <c r="E37" s="72" t="s">
        <v>27</v>
      </c>
      <c r="F37" s="17" t="s">
        <v>0</v>
      </c>
      <c r="G37" s="17"/>
      <c r="H37" s="104" t="s">
        <v>0</v>
      </c>
      <c r="I37" s="104"/>
      <c r="J37" s="104" t="s">
        <v>0</v>
      </c>
      <c r="K37" s="104"/>
      <c r="L37" s="104" t="s">
        <v>0</v>
      </c>
      <c r="M37" s="104"/>
    </row>
    <row r="38" spans="1:13" ht="12.75" customHeight="1" thickBot="1">
      <c r="A38" s="65"/>
      <c r="B38" s="11"/>
      <c r="C38" s="65"/>
      <c r="D38" s="65"/>
      <c r="E38" s="72" t="s">
        <v>42</v>
      </c>
      <c r="F38" s="69">
        <v>0</v>
      </c>
      <c r="G38" s="17" t="s">
        <v>0</v>
      </c>
      <c r="H38" s="105">
        <v>-30542.21</v>
      </c>
      <c r="I38" s="104" t="s">
        <v>0</v>
      </c>
      <c r="J38" s="105">
        <v>-58511.99</v>
      </c>
      <c r="K38" s="104" t="s">
        <v>0</v>
      </c>
      <c r="L38" s="105">
        <v>-28307.61</v>
      </c>
      <c r="M38" s="104" t="s">
        <v>0</v>
      </c>
    </row>
    <row r="39" spans="1:13" ht="12.75" customHeight="1" thickTop="1">
      <c r="A39" s="65"/>
      <c r="B39" s="11"/>
      <c r="C39" s="65"/>
      <c r="D39" s="65"/>
      <c r="E39" s="72"/>
      <c r="F39" s="76" t="s">
        <v>0</v>
      </c>
      <c r="G39" s="17"/>
      <c r="H39" s="109" t="s">
        <v>0</v>
      </c>
      <c r="I39" s="104"/>
      <c r="J39" s="109" t="s">
        <v>0</v>
      </c>
      <c r="K39" s="104"/>
      <c r="L39" s="109" t="s">
        <v>0</v>
      </c>
      <c r="M39" s="104"/>
    </row>
    <row r="40" spans="1:13" s="2" customFormat="1" ht="12.75" customHeight="1">
      <c r="A40" s="12"/>
      <c r="B40" s="13" t="s">
        <v>28</v>
      </c>
      <c r="C40" s="12"/>
      <c r="D40" s="12"/>
      <c r="E40" s="24"/>
      <c r="F40" s="10" t="s">
        <v>0</v>
      </c>
      <c r="G40" s="22">
        <f>F41-F42</f>
        <v>0</v>
      </c>
      <c r="H40" s="103" t="s">
        <v>0</v>
      </c>
      <c r="I40" s="112">
        <f>H41-H42</f>
        <v>0</v>
      </c>
      <c r="J40" s="103" t="s">
        <v>0</v>
      </c>
      <c r="K40" s="112">
        <v>0</v>
      </c>
      <c r="L40" s="103" t="s">
        <v>0</v>
      </c>
      <c r="M40" s="112">
        <f>L41-L42</f>
        <v>0</v>
      </c>
    </row>
    <row r="41" spans="2:13" ht="12.75" customHeight="1">
      <c r="B41" s="77"/>
      <c r="C41" s="66" t="s">
        <v>29</v>
      </c>
      <c r="E41" s="25"/>
      <c r="F41" s="75">
        <v>0</v>
      </c>
      <c r="G41" s="17"/>
      <c r="H41" s="108">
        <v>0</v>
      </c>
      <c r="I41" s="104"/>
      <c r="J41" s="108">
        <v>0</v>
      </c>
      <c r="K41" s="104"/>
      <c r="L41" s="108">
        <v>0</v>
      </c>
      <c r="M41" s="104"/>
    </row>
    <row r="42" spans="2:13" ht="12.75" customHeight="1">
      <c r="B42" s="77"/>
      <c r="C42" s="66" t="s">
        <v>30</v>
      </c>
      <c r="E42" s="25"/>
      <c r="F42" s="69">
        <v>0</v>
      </c>
      <c r="G42" s="17"/>
      <c r="H42" s="105">
        <v>0</v>
      </c>
      <c r="I42" s="104"/>
      <c r="J42" s="105">
        <v>0</v>
      </c>
      <c r="K42" s="104"/>
      <c r="L42" s="105">
        <v>0</v>
      </c>
      <c r="M42" s="104"/>
    </row>
    <row r="43" spans="2:13" ht="12.75" customHeight="1">
      <c r="B43" s="77"/>
      <c r="E43" s="25"/>
      <c r="F43" s="17" t="s">
        <v>0</v>
      </c>
      <c r="G43" s="17"/>
      <c r="H43" s="104" t="s">
        <v>0</v>
      </c>
      <c r="I43" s="104"/>
      <c r="J43" s="104" t="s">
        <v>0</v>
      </c>
      <c r="K43" s="104"/>
      <c r="L43" s="104" t="s">
        <v>0</v>
      </c>
      <c r="M43" s="104"/>
    </row>
    <row r="44" spans="1:13" s="2" customFormat="1" ht="12.75" customHeight="1">
      <c r="A44" s="12"/>
      <c r="B44" s="13" t="s">
        <v>31</v>
      </c>
      <c r="C44" s="12"/>
      <c r="D44" s="12"/>
      <c r="E44" s="24"/>
      <c r="F44" s="10" t="s">
        <v>0</v>
      </c>
      <c r="G44" s="22">
        <f>F47-F51</f>
        <v>0</v>
      </c>
      <c r="H44" s="103" t="s">
        <v>0</v>
      </c>
      <c r="I44" s="112">
        <f>H47-H51</f>
        <v>-11397.049999999996</v>
      </c>
      <c r="J44" s="103" t="s">
        <v>0</v>
      </c>
      <c r="K44" s="112">
        <f>SUM(J45:J51)</f>
        <v>0</v>
      </c>
      <c r="L44" s="103" t="s">
        <v>0</v>
      </c>
      <c r="M44" s="112">
        <f>L47-L51</f>
        <v>4582.0999999999985</v>
      </c>
    </row>
    <row r="45" spans="2:13" ht="12.75" customHeight="1">
      <c r="B45" s="77"/>
      <c r="C45" s="66" t="s">
        <v>32</v>
      </c>
      <c r="E45" s="25"/>
      <c r="F45" s="78" t="s">
        <v>0</v>
      </c>
      <c r="G45" s="17"/>
      <c r="H45" s="110" t="s">
        <v>0</v>
      </c>
      <c r="I45" s="104"/>
      <c r="J45" s="110" t="s">
        <v>0</v>
      </c>
      <c r="K45" s="104"/>
      <c r="L45" s="110" t="s">
        <v>0</v>
      </c>
      <c r="M45" s="104"/>
    </row>
    <row r="46" spans="2:13" ht="12.75" customHeight="1">
      <c r="B46" s="77"/>
      <c r="E46" s="25" t="s">
        <v>33</v>
      </c>
      <c r="F46" s="78" t="s">
        <v>0</v>
      </c>
      <c r="G46" s="17"/>
      <c r="H46" s="110" t="s">
        <v>0</v>
      </c>
      <c r="I46" s="104"/>
      <c r="J46" s="110" t="s">
        <v>0</v>
      </c>
      <c r="K46" s="104"/>
      <c r="L46" s="110" t="s">
        <v>0</v>
      </c>
      <c r="M46" s="104"/>
    </row>
    <row r="47" spans="2:13" ht="12.75" customHeight="1">
      <c r="B47" s="77"/>
      <c r="E47" s="25" t="s">
        <v>34</v>
      </c>
      <c r="F47" s="17">
        <v>0</v>
      </c>
      <c r="G47" s="17"/>
      <c r="H47" s="104">
        <v>41975.37</v>
      </c>
      <c r="I47" s="104"/>
      <c r="J47" s="104">
        <v>0</v>
      </c>
      <c r="K47" s="104"/>
      <c r="L47" s="104">
        <v>15076.97</v>
      </c>
      <c r="M47" s="104"/>
    </row>
    <row r="48" spans="2:13" ht="12.75" customHeight="1">
      <c r="B48" s="77"/>
      <c r="C48" s="66" t="s">
        <v>35</v>
      </c>
      <c r="E48" s="25"/>
      <c r="F48" s="17"/>
      <c r="G48" s="17"/>
      <c r="H48" s="104" t="s">
        <v>0</v>
      </c>
      <c r="I48" s="104"/>
      <c r="J48" s="104" t="s">
        <v>0</v>
      </c>
      <c r="K48" s="104"/>
      <c r="L48" s="104" t="s">
        <v>0</v>
      </c>
      <c r="M48" s="104"/>
    </row>
    <row r="49" spans="2:13" ht="12.75" customHeight="1">
      <c r="B49" s="77"/>
      <c r="E49" s="25" t="s">
        <v>36</v>
      </c>
      <c r="F49" s="17" t="s">
        <v>0</v>
      </c>
      <c r="G49" s="17"/>
      <c r="H49" s="104" t="s">
        <v>0</v>
      </c>
      <c r="I49" s="104"/>
      <c r="J49" s="104" t="s">
        <v>0</v>
      </c>
      <c r="K49" s="104"/>
      <c r="L49" s="104" t="s">
        <v>0</v>
      </c>
      <c r="M49" s="104"/>
    </row>
    <row r="50" spans="2:13" ht="12.75" customHeight="1">
      <c r="B50" s="77"/>
      <c r="E50" s="25" t="s">
        <v>37</v>
      </c>
      <c r="F50" s="17" t="s">
        <v>0</v>
      </c>
      <c r="G50" s="17"/>
      <c r="H50" s="104" t="s">
        <v>0</v>
      </c>
      <c r="I50" s="104"/>
      <c r="J50" s="104" t="s">
        <v>0</v>
      </c>
      <c r="K50" s="104"/>
      <c r="L50" s="104" t="s">
        <v>0</v>
      </c>
      <c r="M50" s="104"/>
    </row>
    <row r="51" spans="2:13" ht="12.75" customHeight="1" thickBot="1">
      <c r="B51" s="77"/>
      <c r="E51" s="25" t="s">
        <v>38</v>
      </c>
      <c r="F51" s="17">
        <v>0</v>
      </c>
      <c r="G51" s="79"/>
      <c r="H51" s="104">
        <v>53372.42</v>
      </c>
      <c r="I51" s="111"/>
      <c r="J51" s="104">
        <v>0</v>
      </c>
      <c r="K51" s="111"/>
      <c r="L51" s="104">
        <v>10494.87</v>
      </c>
      <c r="M51" s="111"/>
    </row>
    <row r="52" spans="2:13" ht="12.75" customHeight="1" thickTop="1">
      <c r="B52" s="77"/>
      <c r="E52" s="25"/>
      <c r="F52" s="76" t="s">
        <v>0</v>
      </c>
      <c r="G52" s="17"/>
      <c r="H52" s="109" t="s">
        <v>0</v>
      </c>
      <c r="I52" s="104"/>
      <c r="J52" s="109" t="s">
        <v>0</v>
      </c>
      <c r="K52" s="104"/>
      <c r="L52" s="109" t="s">
        <v>0</v>
      </c>
      <c r="M52" s="104"/>
    </row>
    <row r="53" spans="1:13" ht="12.75" customHeight="1">
      <c r="A53" s="68"/>
      <c r="B53" s="13" t="s">
        <v>39</v>
      </c>
      <c r="E53" s="25"/>
      <c r="F53" s="10" t="s">
        <v>0</v>
      </c>
      <c r="G53" s="22">
        <f>G30+G33+G40+G44</f>
        <v>0</v>
      </c>
      <c r="H53" s="103" t="s">
        <v>0</v>
      </c>
      <c r="I53" s="112">
        <f>I30+I33+I40+I44</f>
        <v>197196.63000000053</v>
      </c>
      <c r="J53" s="103" t="s">
        <v>0</v>
      </c>
      <c r="K53" s="112">
        <f>K30+K33+K44</f>
        <v>117999.99999999945</v>
      </c>
      <c r="L53" s="103" t="s">
        <v>0</v>
      </c>
      <c r="M53" s="112">
        <f>M30+M33+M40+M44</f>
        <v>-169457.97999999972</v>
      </c>
    </row>
    <row r="54" spans="1:13" ht="12.75" customHeight="1">
      <c r="A54" s="68"/>
      <c r="B54" s="77"/>
      <c r="E54" s="25"/>
      <c r="F54" s="17" t="s">
        <v>0</v>
      </c>
      <c r="G54" s="17"/>
      <c r="H54" s="104" t="s">
        <v>0</v>
      </c>
      <c r="I54" s="104"/>
      <c r="J54" s="104" t="s">
        <v>0</v>
      </c>
      <c r="K54" s="104"/>
      <c r="L54" s="104" t="s">
        <v>0</v>
      </c>
      <c r="M54" s="104"/>
    </row>
    <row r="55" spans="1:13" ht="12.75" customHeight="1">
      <c r="A55" s="68"/>
      <c r="B55" s="77"/>
      <c r="C55" s="66" t="s">
        <v>40</v>
      </c>
      <c r="E55" s="25"/>
      <c r="F55" s="17" t="s">
        <v>0</v>
      </c>
      <c r="G55" s="79">
        <v>0</v>
      </c>
      <c r="H55" s="104"/>
      <c r="I55" s="111">
        <v>195031.43</v>
      </c>
      <c r="J55" s="104" t="s">
        <v>0</v>
      </c>
      <c r="K55" s="111">
        <v>118000</v>
      </c>
      <c r="L55" s="104"/>
      <c r="M55" s="111">
        <v>103092</v>
      </c>
    </row>
    <row r="56" spans="1:13" ht="12.75" customHeight="1">
      <c r="A56" s="68"/>
      <c r="B56" s="77"/>
      <c r="E56" s="25"/>
      <c r="F56" s="17" t="s">
        <v>0</v>
      </c>
      <c r="G56" s="17"/>
      <c r="H56" s="104" t="s">
        <v>0</v>
      </c>
      <c r="I56" s="104"/>
      <c r="J56" s="104" t="s">
        <v>0</v>
      </c>
      <c r="K56" s="104"/>
      <c r="L56" s="104" t="s">
        <v>0</v>
      </c>
      <c r="M56" s="104"/>
    </row>
    <row r="57" spans="1:13" ht="12.75" customHeight="1">
      <c r="A57" s="68"/>
      <c r="B57" s="77"/>
      <c r="C57" s="12" t="s">
        <v>41</v>
      </c>
      <c r="E57" s="25"/>
      <c r="F57" s="17" t="s">
        <v>0</v>
      </c>
      <c r="G57" s="22">
        <f>G53-G55</f>
        <v>0</v>
      </c>
      <c r="H57" s="104" t="s">
        <v>0</v>
      </c>
      <c r="I57" s="112">
        <f>I53-I55</f>
        <v>2165.2000000005355</v>
      </c>
      <c r="J57" s="104" t="s">
        <v>0</v>
      </c>
      <c r="K57" s="112">
        <f>K53-K55</f>
        <v>-5.529727786779404E-10</v>
      </c>
      <c r="L57" s="104" t="s">
        <v>0</v>
      </c>
      <c r="M57" s="112">
        <f>M53-M55</f>
        <v>-272549.97999999975</v>
      </c>
    </row>
    <row r="58" spans="1:13" ht="12.75" customHeight="1" thickBot="1">
      <c r="A58" s="68"/>
      <c r="B58" s="80"/>
      <c r="C58" s="81"/>
      <c r="D58" s="81"/>
      <c r="E58" s="82"/>
      <c r="F58" s="83" t="s">
        <v>0</v>
      </c>
      <c r="G58" s="84"/>
      <c r="H58" s="114" t="s">
        <v>0</v>
      </c>
      <c r="I58" s="115"/>
      <c r="J58" s="114" t="s">
        <v>0</v>
      </c>
      <c r="K58" s="115"/>
      <c r="L58" s="114" t="s">
        <v>0</v>
      </c>
      <c r="M58" s="115"/>
    </row>
    <row r="59" spans="6:10" ht="12" customHeight="1" thickTop="1">
      <c r="F59" s="85" t="s">
        <v>0</v>
      </c>
      <c r="H59" s="85" t="s">
        <v>0</v>
      </c>
      <c r="J59" s="85" t="s">
        <v>0</v>
      </c>
    </row>
  </sheetData>
  <mergeCells count="5">
    <mergeCell ref="L5:M5"/>
    <mergeCell ref="E2:K2"/>
    <mergeCell ref="F5:G5"/>
    <mergeCell ref="H5:I5"/>
    <mergeCell ref="J5:K5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B1">
      <selection activeCell="E3" sqref="E3"/>
    </sheetView>
  </sheetViews>
  <sheetFormatPr defaultColWidth="9.00390625" defaultRowHeight="12"/>
  <cols>
    <col min="1" max="1" width="1.25" style="66" hidden="1" customWidth="1"/>
    <col min="2" max="2" width="2.75390625" style="66" customWidth="1"/>
    <col min="3" max="3" width="2.00390625" style="66" customWidth="1"/>
    <col min="4" max="4" width="2.25390625" style="66" customWidth="1"/>
    <col min="5" max="5" width="47.25390625" style="66" customWidth="1"/>
    <col min="6" max="7" width="18.75390625" style="85" hidden="1" customWidth="1"/>
    <col min="8" max="11" width="15.75390625" style="85" customWidth="1"/>
    <col min="12" max="13" width="15.75390625" style="68" customWidth="1"/>
    <col min="14" max="251" width="11.875" style="68" customWidth="1"/>
    <col min="252" max="16384" width="10.875" style="68" customWidth="1"/>
  </cols>
  <sheetData>
    <row r="1" spans="1:11" ht="15.75" customHeight="1">
      <c r="A1" s="65"/>
      <c r="B1" s="65"/>
      <c r="C1" s="65"/>
      <c r="D1" s="65"/>
      <c r="F1" s="67"/>
      <c r="G1" s="67"/>
      <c r="H1" s="67"/>
      <c r="I1" s="67"/>
      <c r="J1" s="67"/>
      <c r="K1" s="67"/>
    </row>
    <row r="2" spans="1:11" ht="27.75" customHeight="1">
      <c r="A2" s="65"/>
      <c r="B2" s="65"/>
      <c r="C2" s="65"/>
      <c r="D2" s="65"/>
      <c r="E2" s="121" t="s">
        <v>61</v>
      </c>
      <c r="F2" s="121"/>
      <c r="G2" s="121"/>
      <c r="H2" s="121"/>
      <c r="I2" s="121"/>
      <c r="J2" s="121"/>
      <c r="K2" s="121"/>
    </row>
    <row r="3" spans="1:11" ht="12.75" customHeight="1">
      <c r="A3" s="65"/>
      <c r="B3" s="65"/>
      <c r="C3" s="65"/>
      <c r="D3" s="65"/>
      <c r="E3" s="12"/>
      <c r="F3" s="67"/>
      <c r="G3" s="67"/>
      <c r="H3" s="67"/>
      <c r="I3" s="67"/>
      <c r="J3" s="67"/>
      <c r="K3" s="67"/>
    </row>
    <row r="4" spans="1:11" ht="12.75" customHeight="1">
      <c r="A4" s="65"/>
      <c r="B4" s="65"/>
      <c r="C4" s="65"/>
      <c r="D4" s="65"/>
      <c r="F4" s="67"/>
      <c r="G4" s="67"/>
      <c r="H4" s="67"/>
      <c r="I4" s="67"/>
      <c r="J4" s="67"/>
      <c r="K4" s="67"/>
    </row>
    <row r="5" spans="1:13" s="60" customFormat="1" ht="12.75" customHeight="1">
      <c r="A5" s="58"/>
      <c r="B5" s="58"/>
      <c r="C5" s="58"/>
      <c r="D5" s="58"/>
      <c r="E5" s="59"/>
      <c r="F5" s="116" t="s">
        <v>49</v>
      </c>
      <c r="G5" s="122"/>
      <c r="H5" s="116" t="s">
        <v>59</v>
      </c>
      <c r="I5" s="122"/>
      <c r="J5" s="116" t="s">
        <v>60</v>
      </c>
      <c r="K5" s="122"/>
      <c r="L5" s="116" t="s">
        <v>57</v>
      </c>
      <c r="M5" s="122"/>
    </row>
    <row r="6" spans="1:13" s="60" customFormat="1" ht="12.75" customHeight="1">
      <c r="A6" s="58"/>
      <c r="B6" s="61"/>
      <c r="C6" s="62"/>
      <c r="D6" s="62"/>
      <c r="E6" s="63" t="s">
        <v>1</v>
      </c>
      <c r="F6" s="64" t="s">
        <v>2</v>
      </c>
      <c r="G6" s="64" t="s">
        <v>3</v>
      </c>
      <c r="H6" s="64" t="s">
        <v>2</v>
      </c>
      <c r="I6" s="64" t="s">
        <v>3</v>
      </c>
      <c r="J6" s="64" t="s">
        <v>2</v>
      </c>
      <c r="K6" s="64" t="s">
        <v>3</v>
      </c>
      <c r="L6" s="64" t="s">
        <v>2</v>
      </c>
      <c r="M6" s="64" t="s">
        <v>3</v>
      </c>
    </row>
    <row r="7" spans="1:13" ht="12.75" customHeight="1">
      <c r="A7" s="65"/>
      <c r="B7" s="11"/>
      <c r="C7" s="65"/>
      <c r="D7" s="65"/>
      <c r="E7" s="66" t="s">
        <v>0</v>
      </c>
      <c r="F7" s="10"/>
      <c r="G7" s="10"/>
      <c r="H7" s="10"/>
      <c r="I7" s="10"/>
      <c r="J7" s="10"/>
      <c r="K7" s="10"/>
      <c r="L7" s="10"/>
      <c r="M7" s="10"/>
    </row>
    <row r="8" spans="1:13" ht="12.75" customHeight="1">
      <c r="A8" s="65"/>
      <c r="B8" s="8" t="s">
        <v>4</v>
      </c>
      <c r="C8" s="65"/>
      <c r="D8" s="65"/>
      <c r="F8" s="10"/>
      <c r="G8" s="22">
        <f>SUM(F9:F15)</f>
        <v>0</v>
      </c>
      <c r="H8" s="103"/>
      <c r="I8" s="112">
        <f>SUM(H9:H15)</f>
        <v>7896317.699999999</v>
      </c>
      <c r="J8" s="103"/>
      <c r="K8" s="112">
        <f>SUM(J9:J15)</f>
        <v>7951394.49</v>
      </c>
      <c r="L8" s="103"/>
      <c r="M8" s="112">
        <f>SUM(L9:L15)</f>
        <v>7331032.99</v>
      </c>
    </row>
    <row r="9" spans="1:13" ht="12.75" customHeight="1">
      <c r="A9" s="65"/>
      <c r="B9" s="11"/>
      <c r="C9" s="65" t="s">
        <v>45</v>
      </c>
      <c r="D9" s="65"/>
      <c r="F9" s="17">
        <v>0</v>
      </c>
      <c r="G9" s="17"/>
      <c r="H9" s="104">
        <v>3832280.3</v>
      </c>
      <c r="I9" s="104"/>
      <c r="J9" s="104">
        <v>4060054.58</v>
      </c>
      <c r="K9" s="104"/>
      <c r="L9" s="104">
        <v>3411284.98</v>
      </c>
      <c r="M9" s="104"/>
    </row>
    <row r="10" spans="1:13" ht="12.75" customHeight="1">
      <c r="A10" s="65"/>
      <c r="B10" s="11"/>
      <c r="C10" s="65" t="s">
        <v>44</v>
      </c>
      <c r="D10" s="65"/>
      <c r="F10" s="17"/>
      <c r="G10" s="17"/>
      <c r="H10" s="104"/>
      <c r="I10" s="104"/>
      <c r="J10" s="104"/>
      <c r="K10" s="104"/>
      <c r="L10" s="104"/>
      <c r="M10" s="104"/>
    </row>
    <row r="11" spans="1:13" ht="12.75" customHeight="1">
      <c r="A11" s="65"/>
      <c r="B11" s="11"/>
      <c r="C11" s="65"/>
      <c r="D11" s="65" t="s">
        <v>5</v>
      </c>
      <c r="F11" s="17">
        <v>0</v>
      </c>
      <c r="G11" s="17"/>
      <c r="H11" s="104">
        <v>-1202.22</v>
      </c>
      <c r="I11" s="104"/>
      <c r="J11" s="104">
        <v>0</v>
      </c>
      <c r="K11" s="104"/>
      <c r="L11" s="104">
        <v>-2199.05</v>
      </c>
      <c r="M11" s="104"/>
    </row>
    <row r="12" spans="1:13" ht="12.75" customHeight="1">
      <c r="A12" s="65"/>
      <c r="B12" s="11"/>
      <c r="C12" s="65" t="s">
        <v>43</v>
      </c>
      <c r="D12" s="65"/>
      <c r="F12" s="17">
        <v>0</v>
      </c>
      <c r="G12" s="17"/>
      <c r="H12" s="104">
        <v>0</v>
      </c>
      <c r="I12" s="104"/>
      <c r="J12" s="104">
        <v>0</v>
      </c>
      <c r="K12" s="104"/>
      <c r="L12" s="104">
        <v>0</v>
      </c>
      <c r="M12" s="104"/>
    </row>
    <row r="13" spans="1:13" ht="12.75" customHeight="1">
      <c r="A13" s="65"/>
      <c r="B13" s="11"/>
      <c r="C13" s="65" t="s">
        <v>6</v>
      </c>
      <c r="D13" s="65"/>
      <c r="F13" s="17">
        <v>0</v>
      </c>
      <c r="G13" s="17"/>
      <c r="H13" s="104">
        <v>0</v>
      </c>
      <c r="I13" s="104"/>
      <c r="J13" s="104">
        <v>0</v>
      </c>
      <c r="K13" s="104"/>
      <c r="L13" s="104">
        <v>0</v>
      </c>
      <c r="M13" s="104"/>
    </row>
    <row r="14" spans="1:13" ht="12.75" customHeight="1">
      <c r="A14" s="65"/>
      <c r="B14" s="11"/>
      <c r="C14" s="65" t="s">
        <v>7</v>
      </c>
      <c r="D14" s="65"/>
      <c r="F14" s="17" t="s">
        <v>0</v>
      </c>
      <c r="G14" s="17"/>
      <c r="H14" s="104" t="s">
        <v>0</v>
      </c>
      <c r="I14" s="104"/>
      <c r="J14" s="104" t="s">
        <v>0</v>
      </c>
      <c r="K14" s="104"/>
      <c r="L14" s="104" t="s">
        <v>0</v>
      </c>
      <c r="M14" s="104"/>
    </row>
    <row r="15" spans="1:13" ht="12.75" customHeight="1">
      <c r="A15" s="65"/>
      <c r="B15" s="11"/>
      <c r="C15" s="65"/>
      <c r="D15" s="65" t="s">
        <v>8</v>
      </c>
      <c r="F15" s="69">
        <v>0</v>
      </c>
      <c r="G15" s="17"/>
      <c r="H15" s="105">
        <v>4065239.62</v>
      </c>
      <c r="I15" s="104"/>
      <c r="J15" s="105">
        <v>3891339.91</v>
      </c>
      <c r="K15" s="104"/>
      <c r="L15" s="105">
        <v>3921947.06</v>
      </c>
      <c r="M15" s="104"/>
    </row>
    <row r="16" spans="1:13" ht="12.75" customHeight="1">
      <c r="A16" s="65"/>
      <c r="B16" s="11"/>
      <c r="C16" s="65"/>
      <c r="D16" s="65"/>
      <c r="E16" s="65"/>
      <c r="F16" s="17"/>
      <c r="G16" s="17"/>
      <c r="H16" s="104"/>
      <c r="I16" s="104"/>
      <c r="J16" s="104"/>
      <c r="K16" s="104"/>
      <c r="L16" s="104"/>
      <c r="M16" s="104"/>
    </row>
    <row r="17" spans="1:13" s="2" customFormat="1" ht="12.75" customHeight="1">
      <c r="A17" s="9"/>
      <c r="B17" s="8" t="s">
        <v>9</v>
      </c>
      <c r="C17" s="9"/>
      <c r="D17" s="9"/>
      <c r="E17" s="12"/>
      <c r="F17" s="10"/>
      <c r="G17" s="22">
        <f>SUM(F19:F28)</f>
        <v>0</v>
      </c>
      <c r="H17" s="103"/>
      <c r="I17" s="112">
        <f>-SUM(H19:H28)</f>
        <v>-7926547.87</v>
      </c>
      <c r="J17" s="103"/>
      <c r="K17" s="112">
        <f>SUM(J19:J28)</f>
        <v>8023898.590000001</v>
      </c>
      <c r="L17" s="103"/>
      <c r="M17" s="112">
        <f>-SUM(L19:L28)</f>
        <v>-7431304.89</v>
      </c>
    </row>
    <row r="18" spans="1:13" ht="12.75" customHeight="1">
      <c r="A18" s="65"/>
      <c r="B18" s="11"/>
      <c r="C18" s="65" t="s">
        <v>10</v>
      </c>
      <c r="D18" s="65"/>
      <c r="F18" s="17" t="s">
        <v>0</v>
      </c>
      <c r="G18" s="17"/>
      <c r="H18" s="104" t="s">
        <v>0</v>
      </c>
      <c r="I18" s="104"/>
      <c r="J18" s="104" t="s">
        <v>0</v>
      </c>
      <c r="K18" s="104"/>
      <c r="L18" s="104" t="s">
        <v>0</v>
      </c>
      <c r="M18" s="104"/>
    </row>
    <row r="19" spans="1:13" ht="12.75" customHeight="1">
      <c r="A19" s="65"/>
      <c r="B19" s="11"/>
      <c r="D19" s="65" t="s">
        <v>11</v>
      </c>
      <c r="F19" s="70">
        <v>0</v>
      </c>
      <c r="G19" s="17"/>
      <c r="H19" s="106">
        <v>774371.17</v>
      </c>
      <c r="I19" s="104"/>
      <c r="J19" s="106">
        <v>794901.49</v>
      </c>
      <c r="K19" s="104"/>
      <c r="L19" s="106">
        <v>737748.13</v>
      </c>
      <c r="M19" s="104"/>
    </row>
    <row r="20" spans="1:13" ht="12.75" customHeight="1">
      <c r="A20" s="65"/>
      <c r="B20" s="11"/>
      <c r="C20" s="65" t="s">
        <v>12</v>
      </c>
      <c r="D20" s="65"/>
      <c r="F20" s="71">
        <v>0</v>
      </c>
      <c r="G20" s="17"/>
      <c r="H20" s="107">
        <v>3763354.71</v>
      </c>
      <c r="I20" s="104"/>
      <c r="J20" s="107">
        <v>3988186.17</v>
      </c>
      <c r="K20" s="104"/>
      <c r="L20" s="107">
        <v>3773883.03</v>
      </c>
      <c r="M20" s="104"/>
    </row>
    <row r="21" spans="1:13" ht="12.75" customHeight="1">
      <c r="A21" s="65"/>
      <c r="B21" s="11"/>
      <c r="C21" s="65" t="s">
        <v>13</v>
      </c>
      <c r="D21" s="65"/>
      <c r="F21" s="71">
        <v>0</v>
      </c>
      <c r="G21" s="17"/>
      <c r="H21" s="107">
        <v>37537.48</v>
      </c>
      <c r="I21" s="104"/>
      <c r="J21" s="107">
        <v>33436.44</v>
      </c>
      <c r="K21" s="104"/>
      <c r="L21" s="107">
        <v>28978.71</v>
      </c>
      <c r="M21" s="104"/>
    </row>
    <row r="22" spans="1:13" ht="12.75" customHeight="1">
      <c r="A22" s="65"/>
      <c r="B22" s="11"/>
      <c r="C22" s="65" t="s">
        <v>14</v>
      </c>
      <c r="D22" s="65"/>
      <c r="F22" s="71">
        <v>0</v>
      </c>
      <c r="G22" s="17"/>
      <c r="H22" s="107">
        <v>2939022.21</v>
      </c>
      <c r="I22" s="104"/>
      <c r="J22" s="107">
        <v>2838181.41</v>
      </c>
      <c r="K22" s="104"/>
      <c r="L22" s="107">
        <v>2535700.29</v>
      </c>
      <c r="M22" s="104"/>
    </row>
    <row r="23" spans="1:13" ht="12.75" customHeight="1">
      <c r="A23" s="65"/>
      <c r="B23" s="11"/>
      <c r="C23" s="65" t="s">
        <v>15</v>
      </c>
      <c r="D23" s="65"/>
      <c r="F23" s="71">
        <v>0</v>
      </c>
      <c r="G23" s="17"/>
      <c r="H23" s="107">
        <v>222561.81</v>
      </c>
      <c r="I23" s="104"/>
      <c r="J23" s="107">
        <v>270565.39</v>
      </c>
      <c r="K23" s="104"/>
      <c r="L23" s="107">
        <v>197059.65</v>
      </c>
      <c r="M23" s="104"/>
    </row>
    <row r="24" spans="1:13" ht="12.75" customHeight="1">
      <c r="A24" s="65"/>
      <c r="B24" s="11"/>
      <c r="C24" s="65" t="s">
        <v>16</v>
      </c>
      <c r="D24" s="65"/>
      <c r="E24" s="25"/>
      <c r="F24" s="17">
        <v>0</v>
      </c>
      <c r="G24" s="17"/>
      <c r="H24" s="104"/>
      <c r="I24" s="104"/>
      <c r="J24" s="104"/>
      <c r="K24" s="104"/>
      <c r="L24" s="104"/>
      <c r="M24" s="104"/>
    </row>
    <row r="25" spans="1:13" ht="12.75" customHeight="1">
      <c r="A25" s="65"/>
      <c r="B25" s="11"/>
      <c r="D25" s="65"/>
      <c r="E25" s="72" t="s">
        <v>17</v>
      </c>
      <c r="F25" s="17">
        <v>0</v>
      </c>
      <c r="G25" s="17"/>
      <c r="H25" s="104">
        <v>0</v>
      </c>
      <c r="I25" s="104"/>
      <c r="J25" s="104">
        <v>0</v>
      </c>
      <c r="K25" s="104"/>
      <c r="L25" s="104">
        <v>0</v>
      </c>
      <c r="M25" s="104"/>
    </row>
    <row r="26" spans="1:13" ht="12.75" customHeight="1">
      <c r="A26" s="65"/>
      <c r="B26" s="11"/>
      <c r="C26" s="65" t="s">
        <v>18</v>
      </c>
      <c r="D26" s="65"/>
      <c r="E26" s="25"/>
      <c r="F26" s="17">
        <v>0</v>
      </c>
      <c r="G26" s="17"/>
      <c r="H26" s="104">
        <v>0</v>
      </c>
      <c r="I26" s="104"/>
      <c r="J26" s="104">
        <v>0</v>
      </c>
      <c r="K26" s="104"/>
      <c r="L26" s="104">
        <v>0</v>
      </c>
      <c r="M26" s="104"/>
    </row>
    <row r="27" spans="1:13" ht="12.75" customHeight="1">
      <c r="A27" s="65"/>
      <c r="B27" s="11"/>
      <c r="C27" s="65" t="s">
        <v>19</v>
      </c>
      <c r="D27" s="65"/>
      <c r="E27" s="25"/>
      <c r="F27" s="17">
        <v>0</v>
      </c>
      <c r="G27" s="17"/>
      <c r="H27" s="104">
        <v>92129</v>
      </c>
      <c r="I27" s="104"/>
      <c r="J27" s="104">
        <v>15000</v>
      </c>
      <c r="K27" s="104"/>
      <c r="L27" s="104">
        <v>78633.06</v>
      </c>
      <c r="M27" s="104"/>
    </row>
    <row r="28" spans="1:13" ht="12.75" customHeight="1">
      <c r="A28" s="65"/>
      <c r="B28" s="11"/>
      <c r="C28" s="65" t="s">
        <v>20</v>
      </c>
      <c r="D28" s="65"/>
      <c r="E28" s="25"/>
      <c r="F28" s="17">
        <v>0</v>
      </c>
      <c r="G28" s="17"/>
      <c r="H28" s="104">
        <v>97571.49</v>
      </c>
      <c r="I28" s="104"/>
      <c r="J28" s="104">
        <v>83627.69</v>
      </c>
      <c r="K28" s="104"/>
      <c r="L28" s="104">
        <v>79302.02</v>
      </c>
      <c r="M28" s="104"/>
    </row>
    <row r="29" spans="1:13" ht="12.75" customHeight="1">
      <c r="A29" s="65"/>
      <c r="B29" s="11"/>
      <c r="C29" s="65"/>
      <c r="D29" s="65"/>
      <c r="E29" s="72"/>
      <c r="F29" s="17" t="s">
        <v>0</v>
      </c>
      <c r="G29" s="17"/>
      <c r="H29" s="104" t="s">
        <v>0</v>
      </c>
      <c r="I29" s="104"/>
      <c r="J29" s="104" t="s">
        <v>0</v>
      </c>
      <c r="K29" s="104"/>
      <c r="L29" s="104" t="s">
        <v>0</v>
      </c>
      <c r="M29" s="104"/>
    </row>
    <row r="30" spans="1:13" ht="12.75" customHeight="1">
      <c r="A30" s="74"/>
      <c r="B30" s="8" t="s">
        <v>21</v>
      </c>
      <c r="C30" s="9"/>
      <c r="D30" s="9"/>
      <c r="E30" s="25"/>
      <c r="F30" s="17" t="s">
        <v>0</v>
      </c>
      <c r="G30" s="22">
        <f>G8-G17</f>
        <v>0</v>
      </c>
      <c r="H30" s="104" t="s">
        <v>0</v>
      </c>
      <c r="I30" s="112">
        <f>I8+I17</f>
        <v>-30230.170000000857</v>
      </c>
      <c r="J30" s="104" t="s">
        <v>0</v>
      </c>
      <c r="K30" s="112">
        <f>K8-K17</f>
        <v>-72504.10000000056</v>
      </c>
      <c r="L30" s="104" t="s">
        <v>0</v>
      </c>
      <c r="M30" s="112">
        <f>M8+M17</f>
        <v>-100271.89999999944</v>
      </c>
    </row>
    <row r="31" spans="1:13" ht="12.75" customHeight="1">
      <c r="A31" s="65"/>
      <c r="B31" s="11" t="s">
        <v>22</v>
      </c>
      <c r="C31" s="65"/>
      <c r="D31" s="65"/>
      <c r="E31" s="72"/>
      <c r="F31" s="17" t="s">
        <v>0</v>
      </c>
      <c r="G31" s="17"/>
      <c r="H31" s="104" t="s">
        <v>0</v>
      </c>
      <c r="I31" s="104"/>
      <c r="J31" s="104" t="s">
        <v>0</v>
      </c>
      <c r="K31" s="104"/>
      <c r="L31" s="104" t="s">
        <v>0</v>
      </c>
      <c r="M31" s="104"/>
    </row>
    <row r="32" spans="1:13" ht="12.75" customHeight="1">
      <c r="A32" s="65"/>
      <c r="B32" s="11"/>
      <c r="C32" s="65"/>
      <c r="D32" s="65"/>
      <c r="E32" s="72"/>
      <c r="F32" s="17" t="s">
        <v>0</v>
      </c>
      <c r="G32" s="17"/>
      <c r="H32" s="104" t="s">
        <v>0</v>
      </c>
      <c r="I32" s="104"/>
      <c r="J32" s="104" t="s">
        <v>0</v>
      </c>
      <c r="K32" s="104"/>
      <c r="L32" s="104" t="s">
        <v>0</v>
      </c>
      <c r="M32" s="104"/>
    </row>
    <row r="33" spans="1:13" s="2" customFormat="1" ht="12.75" customHeight="1">
      <c r="A33" s="9"/>
      <c r="B33" s="8" t="s">
        <v>23</v>
      </c>
      <c r="C33" s="9"/>
      <c r="D33" s="9"/>
      <c r="E33" s="24"/>
      <c r="F33" s="10" t="s">
        <v>0</v>
      </c>
      <c r="G33" s="22">
        <f>F34+F35-F38</f>
        <v>0</v>
      </c>
      <c r="H33" s="103" t="s">
        <v>0</v>
      </c>
      <c r="I33" s="112">
        <f>SUM(H34:H38)</f>
        <v>331216.74</v>
      </c>
      <c r="J33" s="103" t="s">
        <v>0</v>
      </c>
      <c r="K33" s="112">
        <f>SUM(J34:J38)</f>
        <v>203388.12</v>
      </c>
      <c r="L33" s="103" t="s">
        <v>0</v>
      </c>
      <c r="M33" s="112">
        <f>SUM(L34:L38)</f>
        <v>308865.57999999996</v>
      </c>
    </row>
    <row r="34" spans="1:13" ht="12.75" customHeight="1">
      <c r="A34" s="65"/>
      <c r="B34" s="11"/>
      <c r="C34" s="65" t="s">
        <v>24</v>
      </c>
      <c r="D34" s="65"/>
      <c r="E34" s="25"/>
      <c r="F34" s="17">
        <v>0</v>
      </c>
      <c r="G34" s="17" t="s">
        <v>0</v>
      </c>
      <c r="H34" s="104">
        <v>331500</v>
      </c>
      <c r="I34" s="104" t="s">
        <v>0</v>
      </c>
      <c r="J34" s="104">
        <v>255000</v>
      </c>
      <c r="K34" s="104" t="s">
        <v>0</v>
      </c>
      <c r="L34" s="104">
        <v>325262</v>
      </c>
      <c r="M34" s="104" t="s">
        <v>0</v>
      </c>
    </row>
    <row r="35" spans="1:13" ht="12.75" customHeight="1">
      <c r="A35" s="65"/>
      <c r="B35" s="11"/>
      <c r="C35" s="65" t="s">
        <v>25</v>
      </c>
      <c r="D35" s="65"/>
      <c r="E35" s="25"/>
      <c r="F35" s="75">
        <v>0</v>
      </c>
      <c r="G35" s="17" t="s">
        <v>0</v>
      </c>
      <c r="H35" s="108">
        <v>55089.18</v>
      </c>
      <c r="I35" s="104" t="s">
        <v>0</v>
      </c>
      <c r="J35" s="108">
        <v>8964.12</v>
      </c>
      <c r="K35" s="104" t="s">
        <v>0</v>
      </c>
      <c r="L35" s="108">
        <v>14145.79</v>
      </c>
      <c r="M35" s="104" t="s">
        <v>0</v>
      </c>
    </row>
    <row r="36" spans="1:13" ht="12.75" customHeight="1">
      <c r="A36" s="65"/>
      <c r="B36" s="11"/>
      <c r="C36" s="65" t="s">
        <v>26</v>
      </c>
      <c r="D36" s="65"/>
      <c r="E36" s="72"/>
      <c r="F36" s="17"/>
      <c r="G36" s="17"/>
      <c r="H36" s="104"/>
      <c r="I36" s="104"/>
      <c r="J36" s="104"/>
      <c r="K36" s="104"/>
      <c r="L36" s="104"/>
      <c r="M36" s="104"/>
    </row>
    <row r="37" spans="1:13" ht="12.75" customHeight="1">
      <c r="A37" s="65"/>
      <c r="B37" s="11"/>
      <c r="C37" s="65"/>
      <c r="D37" s="65"/>
      <c r="E37" s="72" t="s">
        <v>27</v>
      </c>
      <c r="F37" s="17" t="s">
        <v>0</v>
      </c>
      <c r="G37" s="17"/>
      <c r="H37" s="104" t="s">
        <v>0</v>
      </c>
      <c r="I37" s="104"/>
      <c r="J37" s="104" t="s">
        <v>0</v>
      </c>
      <c r="K37" s="104"/>
      <c r="L37" s="104" t="s">
        <v>0</v>
      </c>
      <c r="M37" s="104"/>
    </row>
    <row r="38" spans="1:13" ht="12.75" customHeight="1" thickBot="1">
      <c r="A38" s="65"/>
      <c r="B38" s="11"/>
      <c r="C38" s="65"/>
      <c r="D38" s="65"/>
      <c r="E38" s="72" t="s">
        <v>42</v>
      </c>
      <c r="F38" s="69">
        <v>0</v>
      </c>
      <c r="G38" s="17" t="s">
        <v>0</v>
      </c>
      <c r="H38" s="105">
        <v>-55372.44</v>
      </c>
      <c r="I38" s="104" t="s">
        <v>0</v>
      </c>
      <c r="J38" s="105">
        <v>-60576</v>
      </c>
      <c r="K38" s="104" t="s">
        <v>0</v>
      </c>
      <c r="L38" s="105">
        <v>-30542.21</v>
      </c>
      <c r="M38" s="104" t="s">
        <v>0</v>
      </c>
    </row>
    <row r="39" spans="1:13" ht="12.75" customHeight="1" thickTop="1">
      <c r="A39" s="65"/>
      <c r="B39" s="11"/>
      <c r="C39" s="65"/>
      <c r="D39" s="65"/>
      <c r="E39" s="72"/>
      <c r="F39" s="76" t="s">
        <v>0</v>
      </c>
      <c r="G39" s="17"/>
      <c r="H39" s="109" t="s">
        <v>0</v>
      </c>
      <c r="I39" s="104"/>
      <c r="J39" s="109" t="s">
        <v>0</v>
      </c>
      <c r="K39" s="104"/>
      <c r="L39" s="109" t="s">
        <v>0</v>
      </c>
      <c r="M39" s="104"/>
    </row>
    <row r="40" spans="1:13" s="2" customFormat="1" ht="12.75" customHeight="1">
      <c r="A40" s="12"/>
      <c r="B40" s="13" t="s">
        <v>28</v>
      </c>
      <c r="C40" s="12"/>
      <c r="D40" s="12"/>
      <c r="E40" s="24"/>
      <c r="F40" s="10" t="s">
        <v>0</v>
      </c>
      <c r="G40" s="22">
        <f>F41-F42</f>
        <v>0</v>
      </c>
      <c r="H40" s="103" t="s">
        <v>0</v>
      </c>
      <c r="I40" s="112">
        <f>H41-H42</f>
        <v>0</v>
      </c>
      <c r="J40" s="103" t="s">
        <v>0</v>
      </c>
      <c r="K40" s="112">
        <v>0</v>
      </c>
      <c r="L40" s="103" t="s">
        <v>0</v>
      </c>
      <c r="M40" s="112">
        <f>L41-L42</f>
        <v>0</v>
      </c>
    </row>
    <row r="41" spans="2:13" ht="12.75" customHeight="1">
      <c r="B41" s="77"/>
      <c r="C41" s="66" t="s">
        <v>29</v>
      </c>
      <c r="E41" s="25"/>
      <c r="F41" s="75">
        <v>0</v>
      </c>
      <c r="G41" s="17"/>
      <c r="H41" s="108">
        <v>0</v>
      </c>
      <c r="I41" s="104"/>
      <c r="J41" s="108">
        <v>0</v>
      </c>
      <c r="K41" s="104"/>
      <c r="L41" s="108">
        <v>0</v>
      </c>
      <c r="M41" s="104"/>
    </row>
    <row r="42" spans="2:13" ht="12.75" customHeight="1">
      <c r="B42" s="77"/>
      <c r="C42" s="66" t="s">
        <v>30</v>
      </c>
      <c r="E42" s="25"/>
      <c r="F42" s="69">
        <v>0</v>
      </c>
      <c r="G42" s="17"/>
      <c r="H42" s="105">
        <v>0</v>
      </c>
      <c r="I42" s="104"/>
      <c r="J42" s="105">
        <v>0</v>
      </c>
      <c r="K42" s="104"/>
      <c r="L42" s="105">
        <v>0</v>
      </c>
      <c r="M42" s="104"/>
    </row>
    <row r="43" spans="2:13" ht="12.75" customHeight="1">
      <c r="B43" s="77"/>
      <c r="E43" s="25"/>
      <c r="F43" s="17" t="s">
        <v>0</v>
      </c>
      <c r="G43" s="17"/>
      <c r="H43" s="104" t="s">
        <v>0</v>
      </c>
      <c r="I43" s="104"/>
      <c r="J43" s="104" t="s">
        <v>0</v>
      </c>
      <c r="K43" s="104"/>
      <c r="L43" s="104" t="s">
        <v>0</v>
      </c>
      <c r="M43" s="104"/>
    </row>
    <row r="44" spans="1:13" s="2" customFormat="1" ht="12.75" customHeight="1">
      <c r="A44" s="12"/>
      <c r="B44" s="13" t="s">
        <v>31</v>
      </c>
      <c r="C44" s="12"/>
      <c r="D44" s="12"/>
      <c r="E44" s="24"/>
      <c r="F44" s="10" t="s">
        <v>0</v>
      </c>
      <c r="G44" s="22">
        <f>F47-F51</f>
        <v>0</v>
      </c>
      <c r="H44" s="103" t="s">
        <v>0</v>
      </c>
      <c r="I44" s="112">
        <f>H47+H51</f>
        <v>89551.09000000001</v>
      </c>
      <c r="J44" s="103" t="s">
        <v>0</v>
      </c>
      <c r="K44" s="112">
        <f>SUM(J45:J51)</f>
        <v>0</v>
      </c>
      <c r="L44" s="103" t="s">
        <v>0</v>
      </c>
      <c r="M44" s="112">
        <f>L47-L51</f>
        <v>-11397.049999999996</v>
      </c>
    </row>
    <row r="45" spans="2:13" ht="12.75" customHeight="1">
      <c r="B45" s="77"/>
      <c r="C45" s="66" t="s">
        <v>32</v>
      </c>
      <c r="E45" s="25"/>
      <c r="F45" s="78" t="s">
        <v>0</v>
      </c>
      <c r="G45" s="17"/>
      <c r="H45" s="110" t="s">
        <v>0</v>
      </c>
      <c r="I45" s="104"/>
      <c r="J45" s="110" t="s">
        <v>0</v>
      </c>
      <c r="K45" s="104"/>
      <c r="L45" s="110" t="s">
        <v>0</v>
      </c>
      <c r="M45" s="104"/>
    </row>
    <row r="46" spans="2:13" ht="12.75" customHeight="1">
      <c r="B46" s="77"/>
      <c r="E46" s="25" t="s">
        <v>33</v>
      </c>
      <c r="F46" s="78" t="s">
        <v>0</v>
      </c>
      <c r="G46" s="17"/>
      <c r="H46" s="110" t="s">
        <v>0</v>
      </c>
      <c r="I46" s="104"/>
      <c r="J46" s="110" t="s">
        <v>0</v>
      </c>
      <c r="K46" s="104"/>
      <c r="L46" s="110" t="s">
        <v>0</v>
      </c>
      <c r="M46" s="104"/>
    </row>
    <row r="47" spans="2:13" ht="12.75" customHeight="1">
      <c r="B47" s="77"/>
      <c r="E47" s="25" t="s">
        <v>34</v>
      </c>
      <c r="F47" s="17">
        <v>0</v>
      </c>
      <c r="G47" s="17"/>
      <c r="H47" s="104">
        <v>101420.85</v>
      </c>
      <c r="I47" s="104"/>
      <c r="J47" s="104">
        <v>0</v>
      </c>
      <c r="K47" s="104"/>
      <c r="L47" s="104">
        <v>41975.37</v>
      </c>
      <c r="M47" s="104"/>
    </row>
    <row r="48" spans="2:13" ht="12.75" customHeight="1">
      <c r="B48" s="77"/>
      <c r="C48" s="66" t="s">
        <v>35</v>
      </c>
      <c r="E48" s="25"/>
      <c r="F48" s="17"/>
      <c r="G48" s="17"/>
      <c r="H48" s="104" t="s">
        <v>0</v>
      </c>
      <c r="I48" s="104"/>
      <c r="J48" s="104" t="s">
        <v>0</v>
      </c>
      <c r="K48" s="104"/>
      <c r="L48" s="104" t="s">
        <v>0</v>
      </c>
      <c r="M48" s="104"/>
    </row>
    <row r="49" spans="2:13" ht="12.75" customHeight="1">
      <c r="B49" s="77"/>
      <c r="E49" s="25" t="s">
        <v>36</v>
      </c>
      <c r="F49" s="17" t="s">
        <v>0</v>
      </c>
      <c r="G49" s="17"/>
      <c r="H49" s="104" t="s">
        <v>0</v>
      </c>
      <c r="I49" s="104"/>
      <c r="J49" s="104" t="s">
        <v>0</v>
      </c>
      <c r="K49" s="104"/>
      <c r="L49" s="104" t="s">
        <v>0</v>
      </c>
      <c r="M49" s="104"/>
    </row>
    <row r="50" spans="2:13" ht="12.75" customHeight="1">
      <c r="B50" s="77"/>
      <c r="E50" s="25" t="s">
        <v>37</v>
      </c>
      <c r="F50" s="17" t="s">
        <v>0</v>
      </c>
      <c r="G50" s="17"/>
      <c r="H50" s="104" t="s">
        <v>0</v>
      </c>
      <c r="I50" s="104"/>
      <c r="J50" s="104" t="s">
        <v>0</v>
      </c>
      <c r="K50" s="104"/>
      <c r="L50" s="104" t="s">
        <v>0</v>
      </c>
      <c r="M50" s="104"/>
    </row>
    <row r="51" spans="2:13" ht="12.75" customHeight="1" thickBot="1">
      <c r="B51" s="77"/>
      <c r="E51" s="25" t="s">
        <v>38</v>
      </c>
      <c r="F51" s="17">
        <v>0</v>
      </c>
      <c r="G51" s="79"/>
      <c r="H51" s="104">
        <v>-11869.76</v>
      </c>
      <c r="I51" s="111"/>
      <c r="J51" s="104">
        <v>0</v>
      </c>
      <c r="K51" s="111"/>
      <c r="L51" s="104">
        <v>53372.42</v>
      </c>
      <c r="M51" s="111"/>
    </row>
    <row r="52" spans="2:13" ht="12.75" customHeight="1" thickTop="1">
      <c r="B52" s="77"/>
      <c r="E52" s="25"/>
      <c r="F52" s="76" t="s">
        <v>0</v>
      </c>
      <c r="G52" s="17"/>
      <c r="H52" s="109" t="s">
        <v>0</v>
      </c>
      <c r="I52" s="104"/>
      <c r="J52" s="109" t="s">
        <v>0</v>
      </c>
      <c r="K52" s="104"/>
      <c r="L52" s="109" t="s">
        <v>0</v>
      </c>
      <c r="M52" s="104"/>
    </row>
    <row r="53" spans="1:13" ht="12.75" customHeight="1">
      <c r="A53" s="68"/>
      <c r="B53" s="13" t="s">
        <v>39</v>
      </c>
      <c r="E53" s="25"/>
      <c r="F53" s="10" t="s">
        <v>0</v>
      </c>
      <c r="G53" s="22">
        <f>G30+G33+G40+G44</f>
        <v>0</v>
      </c>
      <c r="H53" s="103" t="s">
        <v>0</v>
      </c>
      <c r="I53" s="112">
        <f>I30+I33+I40+I44</f>
        <v>390537.65999999916</v>
      </c>
      <c r="J53" s="103" t="s">
        <v>0</v>
      </c>
      <c r="K53" s="112">
        <f>K30+K33+K44</f>
        <v>130884.01999999944</v>
      </c>
      <c r="L53" s="103" t="s">
        <v>0</v>
      </c>
      <c r="M53" s="112">
        <f>M30+M33+M40+M44</f>
        <v>197196.63000000053</v>
      </c>
    </row>
    <row r="54" spans="1:13" ht="12.75" customHeight="1">
      <c r="A54" s="68"/>
      <c r="B54" s="77"/>
      <c r="E54" s="25"/>
      <c r="F54" s="17" t="s">
        <v>0</v>
      </c>
      <c r="G54" s="17"/>
      <c r="H54" s="104" t="s">
        <v>0</v>
      </c>
      <c r="I54" s="104"/>
      <c r="J54" s="104" t="s">
        <v>0</v>
      </c>
      <c r="K54" s="104"/>
      <c r="L54" s="104" t="s">
        <v>0</v>
      </c>
      <c r="M54" s="104"/>
    </row>
    <row r="55" spans="1:13" ht="12.75" customHeight="1">
      <c r="A55" s="68"/>
      <c r="B55" s="77"/>
      <c r="C55" s="66" t="s">
        <v>40</v>
      </c>
      <c r="E55" s="25"/>
      <c r="F55" s="17" t="s">
        <v>0</v>
      </c>
      <c r="G55" s="79">
        <v>0</v>
      </c>
      <c r="H55" s="104"/>
      <c r="I55" s="111">
        <v>377117.66</v>
      </c>
      <c r="J55" s="104"/>
      <c r="K55" s="111">
        <v>130884.02</v>
      </c>
      <c r="L55" s="104"/>
      <c r="M55" s="111">
        <v>195031.43</v>
      </c>
    </row>
    <row r="56" spans="1:13" ht="12.75" customHeight="1">
      <c r="A56" s="68"/>
      <c r="B56" s="77"/>
      <c r="E56" s="25"/>
      <c r="F56" s="17" t="s">
        <v>0</v>
      </c>
      <c r="G56" s="17"/>
      <c r="H56" s="104" t="s">
        <v>0</v>
      </c>
      <c r="I56" s="104"/>
      <c r="J56" s="104" t="s">
        <v>0</v>
      </c>
      <c r="K56" s="104"/>
      <c r="L56" s="104" t="s">
        <v>0</v>
      </c>
      <c r="M56" s="104"/>
    </row>
    <row r="57" spans="1:13" ht="12.75" customHeight="1">
      <c r="A57" s="68"/>
      <c r="B57" s="77"/>
      <c r="C57" s="12" t="s">
        <v>41</v>
      </c>
      <c r="E57" s="25"/>
      <c r="F57" s="17" t="s">
        <v>0</v>
      </c>
      <c r="G57" s="22">
        <f>G53-G55</f>
        <v>0</v>
      </c>
      <c r="H57" s="104" t="s">
        <v>0</v>
      </c>
      <c r="I57" s="112">
        <f>I53-I55</f>
        <v>13419.999999999185</v>
      </c>
      <c r="J57" s="104" t="s">
        <v>0</v>
      </c>
      <c r="K57" s="112">
        <f>K53-K55</f>
        <v>-5.675246939063072E-10</v>
      </c>
      <c r="L57" s="104" t="s">
        <v>0</v>
      </c>
      <c r="M57" s="112">
        <f>M53-M55</f>
        <v>2165.2000000005355</v>
      </c>
    </row>
    <row r="58" spans="1:13" ht="12.75" customHeight="1" thickBot="1">
      <c r="A58" s="68"/>
      <c r="B58" s="80"/>
      <c r="C58" s="81"/>
      <c r="D58" s="81"/>
      <c r="E58" s="82"/>
      <c r="F58" s="83" t="s">
        <v>0</v>
      </c>
      <c r="G58" s="84"/>
      <c r="H58" s="114" t="s">
        <v>0</v>
      </c>
      <c r="I58" s="115"/>
      <c r="J58" s="114" t="s">
        <v>0</v>
      </c>
      <c r="K58" s="115"/>
      <c r="L58" s="114" t="s">
        <v>0</v>
      </c>
      <c r="M58" s="115"/>
    </row>
    <row r="59" spans="6:10" ht="12" customHeight="1" thickTop="1">
      <c r="F59" s="85" t="s">
        <v>0</v>
      </c>
      <c r="H59" s="85" t="s">
        <v>0</v>
      </c>
      <c r="J59" s="85" t="s">
        <v>0</v>
      </c>
    </row>
  </sheetData>
  <mergeCells count="5">
    <mergeCell ref="L5:M5"/>
    <mergeCell ref="E2:K2"/>
    <mergeCell ref="F5:G5"/>
    <mergeCell ref="H5:I5"/>
    <mergeCell ref="J5:K5"/>
  </mergeCells>
  <printOptions/>
  <pageMargins left="0" right="0" top="0" bottom="0" header="0" footer="0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E2">
      <selection activeCell="E2" sqref="E2:K2"/>
    </sheetView>
  </sheetViews>
  <sheetFormatPr defaultColWidth="9.00390625" defaultRowHeight="12"/>
  <cols>
    <col min="1" max="1" width="1.25" style="66" hidden="1" customWidth="1"/>
    <col min="2" max="2" width="2.75390625" style="66" customWidth="1"/>
    <col min="3" max="3" width="2.00390625" style="66" customWidth="1"/>
    <col min="4" max="4" width="2.25390625" style="66" customWidth="1"/>
    <col min="5" max="5" width="47.25390625" style="66" customWidth="1"/>
    <col min="6" max="7" width="18.75390625" style="85" hidden="1" customWidth="1"/>
    <col min="8" max="11" width="15.75390625" style="85" customWidth="1"/>
    <col min="12" max="13" width="15.75390625" style="68" customWidth="1"/>
    <col min="14" max="251" width="11.875" style="68" customWidth="1"/>
    <col min="252" max="16384" width="10.875" style="68" customWidth="1"/>
  </cols>
  <sheetData>
    <row r="1" spans="1:11" ht="15.75" customHeight="1">
      <c r="A1" s="65"/>
      <c r="B1" s="65"/>
      <c r="C1" s="65"/>
      <c r="D1" s="65"/>
      <c r="F1" s="67"/>
      <c r="G1" s="67"/>
      <c r="H1" s="67"/>
      <c r="I1" s="67"/>
      <c r="J1" s="67"/>
      <c r="K1" s="67"/>
    </row>
    <row r="2" spans="1:11" ht="27.75" customHeight="1">
      <c r="A2" s="65"/>
      <c r="B2" s="65"/>
      <c r="C2" s="65"/>
      <c r="D2" s="65"/>
      <c r="E2" s="121" t="s">
        <v>61</v>
      </c>
      <c r="F2" s="121"/>
      <c r="G2" s="121"/>
      <c r="H2" s="121"/>
      <c r="I2" s="121"/>
      <c r="J2" s="121"/>
      <c r="K2" s="121"/>
    </row>
    <row r="3" spans="1:11" ht="12.75" customHeight="1">
      <c r="A3" s="65"/>
      <c r="B3" s="65"/>
      <c r="C3" s="65"/>
      <c r="D3" s="65"/>
      <c r="E3" s="12"/>
      <c r="F3" s="67"/>
      <c r="G3" s="67"/>
      <c r="H3" s="67"/>
      <c r="I3" s="67"/>
      <c r="J3" s="67"/>
      <c r="K3" s="67"/>
    </row>
    <row r="4" spans="1:11" ht="12.75" customHeight="1">
      <c r="A4" s="65"/>
      <c r="B4" s="65"/>
      <c r="C4" s="65"/>
      <c r="D4" s="65"/>
      <c r="F4" s="67"/>
      <c r="G4" s="67"/>
      <c r="H4" s="67"/>
      <c r="I4" s="67"/>
      <c r="J4" s="67"/>
      <c r="K4" s="67"/>
    </row>
    <row r="5" spans="1:13" s="60" customFormat="1" ht="12.75" customHeight="1">
      <c r="A5" s="58"/>
      <c r="B5" s="58"/>
      <c r="C5" s="58"/>
      <c r="D5" s="58"/>
      <c r="E5" s="59"/>
      <c r="F5" s="116" t="s">
        <v>49</v>
      </c>
      <c r="G5" s="122"/>
      <c r="H5" s="116" t="s">
        <v>62</v>
      </c>
      <c r="I5" s="122"/>
      <c r="J5" s="116" t="s">
        <v>63</v>
      </c>
      <c r="K5" s="122"/>
      <c r="L5" s="116" t="s">
        <v>59</v>
      </c>
      <c r="M5" s="122"/>
    </row>
    <row r="6" spans="1:13" s="60" customFormat="1" ht="12.75" customHeight="1">
      <c r="A6" s="58"/>
      <c r="B6" s="61"/>
      <c r="C6" s="62"/>
      <c r="D6" s="62"/>
      <c r="E6" s="63" t="s">
        <v>1</v>
      </c>
      <c r="F6" s="64" t="s">
        <v>2</v>
      </c>
      <c r="G6" s="64" t="s">
        <v>3</v>
      </c>
      <c r="H6" s="64" t="s">
        <v>2</v>
      </c>
      <c r="I6" s="64" t="s">
        <v>3</v>
      </c>
      <c r="J6" s="64" t="s">
        <v>2</v>
      </c>
      <c r="K6" s="64" t="s">
        <v>3</v>
      </c>
      <c r="L6" s="64" t="s">
        <v>2</v>
      </c>
      <c r="M6" s="64" t="s">
        <v>3</v>
      </c>
    </row>
    <row r="7" spans="1:13" ht="12.75" customHeight="1">
      <c r="A7" s="65"/>
      <c r="B7" s="11"/>
      <c r="C7" s="65"/>
      <c r="D7" s="65"/>
      <c r="E7" s="66" t="s">
        <v>0</v>
      </c>
      <c r="F7" s="10"/>
      <c r="G7" s="10"/>
      <c r="H7" s="10"/>
      <c r="I7" s="10"/>
      <c r="J7" s="10"/>
      <c r="K7" s="10"/>
      <c r="L7" s="10"/>
      <c r="M7" s="10"/>
    </row>
    <row r="8" spans="1:13" ht="12.75" customHeight="1">
      <c r="A8" s="65"/>
      <c r="B8" s="8" t="s">
        <v>4</v>
      </c>
      <c r="C8" s="65"/>
      <c r="D8" s="65"/>
      <c r="F8" s="10"/>
      <c r="G8" s="22">
        <f>SUM(F9:F15)</f>
        <v>0</v>
      </c>
      <c r="H8" s="103"/>
      <c r="I8" s="112">
        <f>SUM(H9:H15)</f>
        <v>8128053.04</v>
      </c>
      <c r="J8" s="103"/>
      <c r="K8" s="112">
        <f>SUM(J9:J15)</f>
        <v>8245805.629999999</v>
      </c>
      <c r="L8" s="103"/>
      <c r="M8" s="112">
        <f>SUM(L9:L15)</f>
        <v>7896317.699999999</v>
      </c>
    </row>
    <row r="9" spans="1:13" ht="12.75" customHeight="1">
      <c r="A9" s="65"/>
      <c r="B9" s="11"/>
      <c r="C9" s="65" t="s">
        <v>45</v>
      </c>
      <c r="D9" s="65"/>
      <c r="F9" s="17">
        <v>0</v>
      </c>
      <c r="G9" s="17"/>
      <c r="H9" s="104">
        <v>4110577.07</v>
      </c>
      <c r="I9" s="104"/>
      <c r="J9" s="104">
        <v>4428746.35</v>
      </c>
      <c r="K9" s="104"/>
      <c r="L9" s="104">
        <v>3832280.3</v>
      </c>
      <c r="M9" s="104"/>
    </row>
    <row r="10" spans="1:13" ht="12.75" customHeight="1">
      <c r="A10" s="65"/>
      <c r="B10" s="11"/>
      <c r="C10" s="65" t="s">
        <v>44</v>
      </c>
      <c r="D10" s="65"/>
      <c r="F10" s="17"/>
      <c r="G10" s="17"/>
      <c r="H10" s="104"/>
      <c r="I10" s="104"/>
      <c r="J10" s="104"/>
      <c r="K10" s="104"/>
      <c r="L10" s="104"/>
      <c r="M10" s="104"/>
    </row>
    <row r="11" spans="1:13" ht="12.75" customHeight="1">
      <c r="A11" s="65"/>
      <c r="B11" s="11"/>
      <c r="C11" s="65"/>
      <c r="D11" s="65" t="s">
        <v>5</v>
      </c>
      <c r="F11" s="17">
        <v>0</v>
      </c>
      <c r="G11" s="17"/>
      <c r="H11" s="104">
        <v>831.56</v>
      </c>
      <c r="I11" s="104"/>
      <c r="J11" s="104">
        <v>0</v>
      </c>
      <c r="K11" s="104"/>
      <c r="L11" s="104">
        <v>-1202.22</v>
      </c>
      <c r="M11" s="104"/>
    </row>
    <row r="12" spans="1:13" ht="12.75" customHeight="1">
      <c r="A12" s="65"/>
      <c r="B12" s="11"/>
      <c r="C12" s="65" t="s">
        <v>43</v>
      </c>
      <c r="D12" s="65"/>
      <c r="F12" s="17">
        <v>0</v>
      </c>
      <c r="G12" s="17"/>
      <c r="H12" s="104">
        <v>0</v>
      </c>
      <c r="I12" s="104"/>
      <c r="J12" s="104">
        <v>0</v>
      </c>
      <c r="K12" s="104"/>
      <c r="L12" s="104">
        <v>0</v>
      </c>
      <c r="M12" s="104"/>
    </row>
    <row r="13" spans="1:13" ht="12.75" customHeight="1">
      <c r="A13" s="65"/>
      <c r="B13" s="11"/>
      <c r="C13" s="65" t="s">
        <v>6</v>
      </c>
      <c r="D13" s="65"/>
      <c r="F13" s="17">
        <v>0</v>
      </c>
      <c r="G13" s="17"/>
      <c r="H13" s="104">
        <v>0</v>
      </c>
      <c r="I13" s="104"/>
      <c r="J13" s="104">
        <v>0</v>
      </c>
      <c r="K13" s="104"/>
      <c r="L13" s="104">
        <v>0</v>
      </c>
      <c r="M13" s="104"/>
    </row>
    <row r="14" spans="1:13" ht="12.75" customHeight="1">
      <c r="A14" s="65"/>
      <c r="B14" s="11"/>
      <c r="C14" s="65" t="s">
        <v>7</v>
      </c>
      <c r="D14" s="65"/>
      <c r="F14" s="17" t="s">
        <v>0</v>
      </c>
      <c r="G14" s="17"/>
      <c r="H14" s="104" t="s">
        <v>0</v>
      </c>
      <c r="I14" s="104"/>
      <c r="J14" s="104" t="s">
        <v>0</v>
      </c>
      <c r="K14" s="104"/>
      <c r="L14" s="104" t="s">
        <v>0</v>
      </c>
      <c r="M14" s="104"/>
    </row>
    <row r="15" spans="1:13" ht="12.75" customHeight="1">
      <c r="A15" s="65"/>
      <c r="B15" s="11"/>
      <c r="C15" s="65"/>
      <c r="D15" s="65" t="s">
        <v>8</v>
      </c>
      <c r="F15" s="69">
        <v>0</v>
      </c>
      <c r="G15" s="17"/>
      <c r="H15" s="105">
        <v>4016644.41</v>
      </c>
      <c r="I15" s="104"/>
      <c r="J15" s="105">
        <v>3817059.28</v>
      </c>
      <c r="K15" s="104"/>
      <c r="L15" s="105">
        <v>4065239.62</v>
      </c>
      <c r="M15" s="104"/>
    </row>
    <row r="16" spans="1:13" ht="12.75" customHeight="1">
      <c r="A16" s="65"/>
      <c r="B16" s="11"/>
      <c r="C16" s="65"/>
      <c r="D16" s="65"/>
      <c r="E16" s="65"/>
      <c r="F16" s="17"/>
      <c r="G16" s="17"/>
      <c r="H16" s="104"/>
      <c r="I16" s="104"/>
      <c r="J16" s="104"/>
      <c r="K16" s="104"/>
      <c r="L16" s="104"/>
      <c r="M16" s="104"/>
    </row>
    <row r="17" spans="1:13" s="2" customFormat="1" ht="12.75" customHeight="1">
      <c r="A17" s="9"/>
      <c r="B17" s="8" t="s">
        <v>9</v>
      </c>
      <c r="C17" s="9"/>
      <c r="D17" s="9"/>
      <c r="E17" s="12"/>
      <c r="F17" s="10"/>
      <c r="G17" s="22">
        <f>SUM(F19:F28)</f>
        <v>0</v>
      </c>
      <c r="H17" s="103"/>
      <c r="I17" s="112">
        <f>-SUM(H19:H28)</f>
        <v>-8251365.319999999</v>
      </c>
      <c r="J17" s="103"/>
      <c r="K17" s="112">
        <f>SUM(J19:J28)</f>
        <v>8253839.76</v>
      </c>
      <c r="L17" s="103"/>
      <c r="M17" s="112">
        <f>-SUM(L19:L28)</f>
        <v>-7926547.87</v>
      </c>
    </row>
    <row r="18" spans="1:13" ht="12.75" customHeight="1">
      <c r="A18" s="65"/>
      <c r="B18" s="11"/>
      <c r="C18" s="65" t="s">
        <v>10</v>
      </c>
      <c r="D18" s="65"/>
      <c r="F18" s="17" t="s">
        <v>0</v>
      </c>
      <c r="G18" s="17"/>
      <c r="H18" s="104" t="s">
        <v>0</v>
      </c>
      <c r="I18" s="104"/>
      <c r="J18" s="104" t="s">
        <v>0</v>
      </c>
      <c r="K18" s="104"/>
      <c r="L18" s="104" t="s">
        <v>0</v>
      </c>
      <c r="M18" s="104"/>
    </row>
    <row r="19" spans="1:13" ht="12.75" customHeight="1">
      <c r="A19" s="65"/>
      <c r="B19" s="11"/>
      <c r="D19" s="65" t="s">
        <v>11</v>
      </c>
      <c r="F19" s="70">
        <v>0</v>
      </c>
      <c r="G19" s="17"/>
      <c r="H19" s="106">
        <v>823077.64</v>
      </c>
      <c r="I19" s="104"/>
      <c r="J19" s="106">
        <v>788060.5</v>
      </c>
      <c r="K19" s="104"/>
      <c r="L19" s="106">
        <v>774371.17</v>
      </c>
      <c r="M19" s="104"/>
    </row>
    <row r="20" spans="1:13" ht="12.75" customHeight="1">
      <c r="A20" s="65"/>
      <c r="B20" s="11"/>
      <c r="C20" s="65" t="s">
        <v>12</v>
      </c>
      <c r="D20" s="65"/>
      <c r="F20" s="71">
        <v>0</v>
      </c>
      <c r="G20" s="17"/>
      <c r="H20" s="107">
        <v>3889633.4</v>
      </c>
      <c r="I20" s="104"/>
      <c r="J20" s="107">
        <v>4088816.08</v>
      </c>
      <c r="K20" s="104"/>
      <c r="L20" s="107">
        <v>3763354.71</v>
      </c>
      <c r="M20" s="104"/>
    </row>
    <row r="21" spans="1:13" ht="12.75" customHeight="1">
      <c r="A21" s="65"/>
      <c r="B21" s="11"/>
      <c r="C21" s="65" t="s">
        <v>13</v>
      </c>
      <c r="D21" s="65"/>
      <c r="F21" s="71">
        <v>0</v>
      </c>
      <c r="G21" s="17"/>
      <c r="H21" s="107">
        <v>40855.26</v>
      </c>
      <c r="I21" s="104"/>
      <c r="J21" s="107">
        <v>49122.64</v>
      </c>
      <c r="K21" s="104"/>
      <c r="L21" s="107">
        <v>37537.48</v>
      </c>
      <c r="M21" s="104"/>
    </row>
    <row r="22" spans="1:13" ht="12.75" customHeight="1">
      <c r="A22" s="65"/>
      <c r="B22" s="11"/>
      <c r="C22" s="65" t="s">
        <v>14</v>
      </c>
      <c r="D22" s="65"/>
      <c r="F22" s="71">
        <v>0</v>
      </c>
      <c r="G22" s="17"/>
      <c r="H22" s="107">
        <v>2932726.54</v>
      </c>
      <c r="I22" s="104"/>
      <c r="J22" s="107">
        <v>2953146.23</v>
      </c>
      <c r="K22" s="104"/>
      <c r="L22" s="107">
        <v>2939022.21</v>
      </c>
      <c r="M22" s="104"/>
    </row>
    <row r="23" spans="1:13" ht="12.75" customHeight="1">
      <c r="A23" s="65"/>
      <c r="B23" s="11"/>
      <c r="C23" s="65" t="s">
        <v>15</v>
      </c>
      <c r="D23" s="65"/>
      <c r="F23" s="71">
        <v>0</v>
      </c>
      <c r="G23" s="17"/>
      <c r="H23" s="107">
        <v>338463.05</v>
      </c>
      <c r="I23" s="104"/>
      <c r="J23" s="107">
        <v>274304.86</v>
      </c>
      <c r="K23" s="104"/>
      <c r="L23" s="107">
        <v>222561.81</v>
      </c>
      <c r="M23" s="104"/>
    </row>
    <row r="24" spans="1:13" ht="12.75" customHeight="1">
      <c r="A24" s="65"/>
      <c r="B24" s="11"/>
      <c r="C24" s="65" t="s">
        <v>16</v>
      </c>
      <c r="D24" s="65"/>
      <c r="E24" s="25"/>
      <c r="F24" s="17">
        <v>0</v>
      </c>
      <c r="G24" s="17"/>
      <c r="H24" s="104"/>
      <c r="I24" s="104"/>
      <c r="J24" s="104"/>
      <c r="K24" s="104"/>
      <c r="L24" s="104"/>
      <c r="M24" s="104"/>
    </row>
    <row r="25" spans="1:13" ht="12.75" customHeight="1">
      <c r="A25" s="65"/>
      <c r="B25" s="11"/>
      <c r="D25" s="65"/>
      <c r="E25" s="72" t="s">
        <v>17</v>
      </c>
      <c r="F25" s="17">
        <v>0</v>
      </c>
      <c r="G25" s="17"/>
      <c r="H25" s="104">
        <v>0</v>
      </c>
      <c r="I25" s="104"/>
      <c r="J25" s="104">
        <v>0</v>
      </c>
      <c r="K25" s="104"/>
      <c r="L25" s="104">
        <v>0</v>
      </c>
      <c r="M25" s="104"/>
    </row>
    <row r="26" spans="1:13" ht="12.75" customHeight="1">
      <c r="A26" s="65"/>
      <c r="B26" s="11"/>
      <c r="C26" s="65" t="s">
        <v>18</v>
      </c>
      <c r="D26" s="65"/>
      <c r="E26" s="25"/>
      <c r="F26" s="17">
        <v>0</v>
      </c>
      <c r="G26" s="17"/>
      <c r="H26" s="104">
        <v>43000</v>
      </c>
      <c r="I26" s="104"/>
      <c r="J26" s="104">
        <v>0</v>
      </c>
      <c r="K26" s="104"/>
      <c r="L26" s="104">
        <v>0</v>
      </c>
      <c r="M26" s="104"/>
    </row>
    <row r="27" spans="1:13" ht="12.75" customHeight="1">
      <c r="A27" s="65"/>
      <c r="B27" s="11"/>
      <c r="C27" s="65" t="s">
        <v>19</v>
      </c>
      <c r="D27" s="65"/>
      <c r="E27" s="25"/>
      <c r="F27" s="17">
        <v>0</v>
      </c>
      <c r="G27" s="17"/>
      <c r="H27" s="104">
        <v>80000</v>
      </c>
      <c r="I27" s="104"/>
      <c r="J27" s="104">
        <v>0</v>
      </c>
      <c r="K27" s="104"/>
      <c r="L27" s="104">
        <v>92129</v>
      </c>
      <c r="M27" s="104"/>
    </row>
    <row r="28" spans="1:13" ht="12.75" customHeight="1">
      <c r="A28" s="65"/>
      <c r="B28" s="11"/>
      <c r="C28" s="65" t="s">
        <v>20</v>
      </c>
      <c r="D28" s="65"/>
      <c r="E28" s="25"/>
      <c r="F28" s="17">
        <v>0</v>
      </c>
      <c r="G28" s="17"/>
      <c r="H28" s="104">
        <v>103609.43</v>
      </c>
      <c r="I28" s="104"/>
      <c r="J28" s="104">
        <v>100389.45</v>
      </c>
      <c r="K28" s="104"/>
      <c r="L28" s="104">
        <v>97571.49</v>
      </c>
      <c r="M28" s="104"/>
    </row>
    <row r="29" spans="1:13" ht="12.75" customHeight="1">
      <c r="A29" s="65"/>
      <c r="B29" s="11"/>
      <c r="C29" s="65"/>
      <c r="D29" s="65"/>
      <c r="E29" s="72"/>
      <c r="F29" s="17" t="s">
        <v>0</v>
      </c>
      <c r="G29" s="17"/>
      <c r="H29" s="104" t="s">
        <v>0</v>
      </c>
      <c r="I29" s="104"/>
      <c r="J29" s="104" t="s">
        <v>0</v>
      </c>
      <c r="K29" s="104"/>
      <c r="L29" s="104" t="s">
        <v>0</v>
      </c>
      <c r="M29" s="104"/>
    </row>
    <row r="30" spans="1:13" ht="12.75" customHeight="1">
      <c r="A30" s="74"/>
      <c r="B30" s="8" t="s">
        <v>21</v>
      </c>
      <c r="C30" s="9"/>
      <c r="D30" s="9"/>
      <c r="E30" s="25"/>
      <c r="F30" s="17" t="s">
        <v>0</v>
      </c>
      <c r="G30" s="22">
        <f>G8-G17</f>
        <v>0</v>
      </c>
      <c r="H30" s="104" t="s">
        <v>0</v>
      </c>
      <c r="I30" s="112">
        <f>I8+I17</f>
        <v>-123312.27999999933</v>
      </c>
      <c r="J30" s="104" t="s">
        <v>0</v>
      </c>
      <c r="K30" s="112">
        <f>K8-K17</f>
        <v>-8034.13000000082</v>
      </c>
      <c r="L30" s="104" t="s">
        <v>0</v>
      </c>
      <c r="M30" s="112">
        <f>M8+M17</f>
        <v>-30230.170000000857</v>
      </c>
    </row>
    <row r="31" spans="1:13" ht="12.75" customHeight="1">
      <c r="A31" s="65"/>
      <c r="B31" s="11" t="s">
        <v>22</v>
      </c>
      <c r="C31" s="65"/>
      <c r="D31" s="65"/>
      <c r="E31" s="72"/>
      <c r="F31" s="17" t="s">
        <v>0</v>
      </c>
      <c r="G31" s="17"/>
      <c r="H31" s="104" t="s">
        <v>0</v>
      </c>
      <c r="I31" s="104"/>
      <c r="J31" s="104" t="s">
        <v>0</v>
      </c>
      <c r="K31" s="104"/>
      <c r="L31" s="104" t="s">
        <v>0</v>
      </c>
      <c r="M31" s="104"/>
    </row>
    <row r="32" spans="1:13" ht="12.75" customHeight="1">
      <c r="A32" s="65"/>
      <c r="B32" s="11"/>
      <c r="C32" s="65"/>
      <c r="D32" s="65"/>
      <c r="E32" s="72"/>
      <c r="F32" s="17" t="s">
        <v>0</v>
      </c>
      <c r="G32" s="17"/>
      <c r="H32" s="104" t="s">
        <v>0</v>
      </c>
      <c r="I32" s="104"/>
      <c r="J32" s="104" t="s">
        <v>0</v>
      </c>
      <c r="K32" s="104"/>
      <c r="L32" s="104" t="s">
        <v>0</v>
      </c>
      <c r="M32" s="104"/>
    </row>
    <row r="33" spans="1:13" s="2" customFormat="1" ht="12.75" customHeight="1">
      <c r="A33" s="9"/>
      <c r="B33" s="8" t="s">
        <v>23</v>
      </c>
      <c r="C33" s="9"/>
      <c r="D33" s="9"/>
      <c r="E33" s="24"/>
      <c r="F33" s="10" t="s">
        <v>0</v>
      </c>
      <c r="G33" s="22">
        <f>F34+F35-F38</f>
        <v>0</v>
      </c>
      <c r="H33" s="103" t="s">
        <v>0</v>
      </c>
      <c r="I33" s="112">
        <f>SUM(H34:H38)</f>
        <v>208357.51</v>
      </c>
      <c r="J33" s="103" t="s">
        <v>0</v>
      </c>
      <c r="K33" s="112">
        <f>SUM(J34:J38)</f>
        <v>215030.27</v>
      </c>
      <c r="L33" s="103" t="s">
        <v>0</v>
      </c>
      <c r="M33" s="112">
        <f>SUM(L34:L38)</f>
        <v>331216.74</v>
      </c>
    </row>
    <row r="34" spans="1:13" ht="12.75" customHeight="1">
      <c r="A34" s="65"/>
      <c r="B34" s="11"/>
      <c r="C34" s="65" t="s">
        <v>24</v>
      </c>
      <c r="D34" s="65"/>
      <c r="E34" s="25"/>
      <c r="F34" s="17">
        <v>0</v>
      </c>
      <c r="G34" s="17" t="s">
        <v>0</v>
      </c>
      <c r="H34" s="104">
        <v>246523</v>
      </c>
      <c r="I34" s="104" t="s">
        <v>0</v>
      </c>
      <c r="J34" s="104">
        <v>285000</v>
      </c>
      <c r="K34" s="104" t="s">
        <v>0</v>
      </c>
      <c r="L34" s="104">
        <v>331500</v>
      </c>
      <c r="M34" s="104" t="s">
        <v>0</v>
      </c>
    </row>
    <row r="35" spans="1:13" ht="12.75" customHeight="1">
      <c r="A35" s="65"/>
      <c r="B35" s="11"/>
      <c r="C35" s="65" t="s">
        <v>25</v>
      </c>
      <c r="D35" s="65"/>
      <c r="E35" s="25"/>
      <c r="F35" s="75">
        <v>0</v>
      </c>
      <c r="G35" s="17" t="s">
        <v>0</v>
      </c>
      <c r="H35" s="108">
        <v>73542.74</v>
      </c>
      <c r="I35" s="104" t="s">
        <v>0</v>
      </c>
      <c r="J35" s="108">
        <v>15522.67</v>
      </c>
      <c r="K35" s="104" t="s">
        <v>0</v>
      </c>
      <c r="L35" s="108">
        <v>55089.18</v>
      </c>
      <c r="M35" s="104" t="s">
        <v>0</v>
      </c>
    </row>
    <row r="36" spans="1:13" ht="12.75" customHeight="1">
      <c r="A36" s="65"/>
      <c r="B36" s="11"/>
      <c r="C36" s="65" t="s">
        <v>26</v>
      </c>
      <c r="D36" s="65"/>
      <c r="E36" s="72"/>
      <c r="F36" s="17"/>
      <c r="G36" s="17"/>
      <c r="H36" s="104"/>
      <c r="I36" s="104"/>
      <c r="J36" s="104"/>
      <c r="K36" s="104"/>
      <c r="L36" s="104"/>
      <c r="M36" s="104"/>
    </row>
    <row r="37" spans="1:13" ht="12.75" customHeight="1">
      <c r="A37" s="65"/>
      <c r="B37" s="11"/>
      <c r="C37" s="65"/>
      <c r="D37" s="65"/>
      <c r="E37" s="72" t="s">
        <v>27</v>
      </c>
      <c r="F37" s="17" t="s">
        <v>0</v>
      </c>
      <c r="G37" s="17"/>
      <c r="H37" s="104" t="s">
        <v>0</v>
      </c>
      <c r="I37" s="104"/>
      <c r="J37" s="104" t="s">
        <v>0</v>
      </c>
      <c r="K37" s="104"/>
      <c r="L37" s="104" t="s">
        <v>0</v>
      </c>
      <c r="M37" s="104"/>
    </row>
    <row r="38" spans="1:13" ht="12.75" customHeight="1" thickBot="1">
      <c r="A38" s="65"/>
      <c r="B38" s="11"/>
      <c r="C38" s="65"/>
      <c r="D38" s="65"/>
      <c r="E38" s="72" t="s">
        <v>42</v>
      </c>
      <c r="F38" s="69">
        <v>0</v>
      </c>
      <c r="G38" s="17" t="s">
        <v>0</v>
      </c>
      <c r="H38" s="105">
        <v>-111708.23</v>
      </c>
      <c r="I38" s="104" t="s">
        <v>0</v>
      </c>
      <c r="J38" s="105">
        <v>-85492.4</v>
      </c>
      <c r="K38" s="104" t="s">
        <v>0</v>
      </c>
      <c r="L38" s="105">
        <v>-55372.44</v>
      </c>
      <c r="M38" s="104" t="s">
        <v>0</v>
      </c>
    </row>
    <row r="39" spans="1:13" ht="12.75" customHeight="1" thickTop="1">
      <c r="A39" s="65"/>
      <c r="B39" s="11"/>
      <c r="C39" s="65"/>
      <c r="D39" s="65"/>
      <c r="E39" s="72"/>
      <c r="F39" s="76" t="s">
        <v>0</v>
      </c>
      <c r="G39" s="17"/>
      <c r="H39" s="109" t="s">
        <v>0</v>
      </c>
      <c r="I39" s="104"/>
      <c r="J39" s="109" t="s">
        <v>0</v>
      </c>
      <c r="K39" s="104"/>
      <c r="L39" s="109" t="s">
        <v>0</v>
      </c>
      <c r="M39" s="104"/>
    </row>
    <row r="40" spans="1:13" s="2" customFormat="1" ht="12.75" customHeight="1">
      <c r="A40" s="12"/>
      <c r="B40" s="13" t="s">
        <v>28</v>
      </c>
      <c r="C40" s="12"/>
      <c r="D40" s="12"/>
      <c r="E40" s="24"/>
      <c r="F40" s="10" t="s">
        <v>0</v>
      </c>
      <c r="G40" s="22">
        <f>F41-F42</f>
        <v>0</v>
      </c>
      <c r="H40" s="103" t="s">
        <v>0</v>
      </c>
      <c r="I40" s="112">
        <f>H41-H42</f>
        <v>0</v>
      </c>
      <c r="J40" s="103" t="s">
        <v>0</v>
      </c>
      <c r="K40" s="112">
        <v>0</v>
      </c>
      <c r="L40" s="103" t="s">
        <v>0</v>
      </c>
      <c r="M40" s="112">
        <f>L41-L42</f>
        <v>0</v>
      </c>
    </row>
    <row r="41" spans="2:13" ht="12.75" customHeight="1">
      <c r="B41" s="77"/>
      <c r="C41" s="66" t="s">
        <v>29</v>
      </c>
      <c r="E41" s="25"/>
      <c r="F41" s="75">
        <v>0</v>
      </c>
      <c r="G41" s="17"/>
      <c r="H41" s="108">
        <v>0</v>
      </c>
      <c r="I41" s="104"/>
      <c r="J41" s="108">
        <v>0</v>
      </c>
      <c r="K41" s="104"/>
      <c r="L41" s="108">
        <v>0</v>
      </c>
      <c r="M41" s="104"/>
    </row>
    <row r="42" spans="2:13" ht="12.75" customHeight="1">
      <c r="B42" s="77"/>
      <c r="C42" s="66" t="s">
        <v>30</v>
      </c>
      <c r="E42" s="25"/>
      <c r="F42" s="69">
        <v>0</v>
      </c>
      <c r="G42" s="17"/>
      <c r="H42" s="105">
        <v>0</v>
      </c>
      <c r="I42" s="104"/>
      <c r="J42" s="105">
        <v>0</v>
      </c>
      <c r="K42" s="104"/>
      <c r="L42" s="105">
        <v>0</v>
      </c>
      <c r="M42" s="104"/>
    </row>
    <row r="43" spans="2:13" ht="12.75" customHeight="1">
      <c r="B43" s="77"/>
      <c r="E43" s="25"/>
      <c r="F43" s="17" t="s">
        <v>0</v>
      </c>
      <c r="G43" s="17"/>
      <c r="H43" s="104" t="s">
        <v>0</v>
      </c>
      <c r="I43" s="104"/>
      <c r="J43" s="104" t="s">
        <v>0</v>
      </c>
      <c r="K43" s="104"/>
      <c r="L43" s="104" t="s">
        <v>0</v>
      </c>
      <c r="M43" s="104"/>
    </row>
    <row r="44" spans="1:13" s="2" customFormat="1" ht="12.75" customHeight="1">
      <c r="A44" s="12"/>
      <c r="B44" s="13" t="s">
        <v>31</v>
      </c>
      <c r="C44" s="12"/>
      <c r="D44" s="12"/>
      <c r="E44" s="24"/>
      <c r="F44" s="10" t="s">
        <v>0</v>
      </c>
      <c r="G44" s="22">
        <f>F47-F51</f>
        <v>0</v>
      </c>
      <c r="H44" s="103" t="s">
        <v>0</v>
      </c>
      <c r="I44" s="112">
        <f>H47+H51</f>
        <v>93488.22</v>
      </c>
      <c r="J44" s="103" t="s">
        <v>0</v>
      </c>
      <c r="K44" s="112">
        <f>SUM(J45:J51)</f>
        <v>0</v>
      </c>
      <c r="L44" s="103" t="s">
        <v>0</v>
      </c>
      <c r="M44" s="112">
        <f>L47+L51</f>
        <v>89551.09000000001</v>
      </c>
    </row>
    <row r="45" spans="2:13" ht="12.75" customHeight="1">
      <c r="B45" s="77"/>
      <c r="C45" s="66" t="s">
        <v>32</v>
      </c>
      <c r="E45" s="25"/>
      <c r="F45" s="78" t="s">
        <v>0</v>
      </c>
      <c r="G45" s="17"/>
      <c r="H45" s="110" t="s">
        <v>0</v>
      </c>
      <c r="I45" s="104"/>
      <c r="J45" s="110" t="s">
        <v>0</v>
      </c>
      <c r="K45" s="104"/>
      <c r="L45" s="110" t="s">
        <v>0</v>
      </c>
      <c r="M45" s="104"/>
    </row>
    <row r="46" spans="2:13" ht="12.75" customHeight="1">
      <c r="B46" s="77"/>
      <c r="E46" s="25" t="s">
        <v>33</v>
      </c>
      <c r="F46" s="78" t="s">
        <v>0</v>
      </c>
      <c r="G46" s="17"/>
      <c r="H46" s="110" t="s">
        <v>0</v>
      </c>
      <c r="I46" s="104"/>
      <c r="J46" s="110" t="s">
        <v>0</v>
      </c>
      <c r="K46" s="104"/>
      <c r="L46" s="110" t="s">
        <v>0</v>
      </c>
      <c r="M46" s="104"/>
    </row>
    <row r="47" spans="2:13" ht="12.75" customHeight="1">
      <c r="B47" s="77"/>
      <c r="E47" s="25" t="s">
        <v>34</v>
      </c>
      <c r="F47" s="17">
        <v>0</v>
      </c>
      <c r="G47" s="17"/>
      <c r="H47" s="104">
        <v>169871.16</v>
      </c>
      <c r="I47" s="104"/>
      <c r="J47" s="104">
        <v>0</v>
      </c>
      <c r="K47" s="104"/>
      <c r="L47" s="104">
        <v>101420.85</v>
      </c>
      <c r="M47" s="104"/>
    </row>
    <row r="48" spans="2:13" ht="12.75" customHeight="1">
      <c r="B48" s="77"/>
      <c r="C48" s="66" t="s">
        <v>35</v>
      </c>
      <c r="E48" s="25"/>
      <c r="F48" s="17"/>
      <c r="G48" s="17"/>
      <c r="H48" s="104" t="s">
        <v>0</v>
      </c>
      <c r="I48" s="104"/>
      <c r="J48" s="104" t="s">
        <v>0</v>
      </c>
      <c r="K48" s="104"/>
      <c r="L48" s="104" t="s">
        <v>0</v>
      </c>
      <c r="M48" s="104"/>
    </row>
    <row r="49" spans="2:13" ht="12.75" customHeight="1">
      <c r="B49" s="77"/>
      <c r="E49" s="25" t="s">
        <v>36</v>
      </c>
      <c r="F49" s="17" t="s">
        <v>0</v>
      </c>
      <c r="G49" s="17"/>
      <c r="H49" s="104" t="s">
        <v>0</v>
      </c>
      <c r="I49" s="104"/>
      <c r="J49" s="104" t="s">
        <v>0</v>
      </c>
      <c r="K49" s="104"/>
      <c r="L49" s="104" t="s">
        <v>0</v>
      </c>
      <c r="M49" s="104"/>
    </row>
    <row r="50" spans="2:13" ht="12.75" customHeight="1">
      <c r="B50" s="77"/>
      <c r="E50" s="25" t="s">
        <v>37</v>
      </c>
      <c r="F50" s="17" t="s">
        <v>0</v>
      </c>
      <c r="G50" s="17"/>
      <c r="H50" s="104" t="s">
        <v>0</v>
      </c>
      <c r="I50" s="104"/>
      <c r="J50" s="104" t="s">
        <v>0</v>
      </c>
      <c r="K50" s="104"/>
      <c r="L50" s="104" t="s">
        <v>0</v>
      </c>
      <c r="M50" s="104"/>
    </row>
    <row r="51" spans="2:13" ht="12.75" customHeight="1" thickBot="1">
      <c r="B51" s="77"/>
      <c r="E51" s="25" t="s">
        <v>38</v>
      </c>
      <c r="F51" s="17">
        <v>0</v>
      </c>
      <c r="G51" s="79"/>
      <c r="H51" s="104">
        <v>-76382.94</v>
      </c>
      <c r="I51" s="111"/>
      <c r="J51" s="104">
        <v>0</v>
      </c>
      <c r="K51" s="111"/>
      <c r="L51" s="104">
        <v>-11869.76</v>
      </c>
      <c r="M51" s="111"/>
    </row>
    <row r="52" spans="2:13" ht="12.75" customHeight="1" thickTop="1">
      <c r="B52" s="77"/>
      <c r="E52" s="25"/>
      <c r="F52" s="76" t="s">
        <v>0</v>
      </c>
      <c r="G52" s="17"/>
      <c r="H52" s="109" t="s">
        <v>0</v>
      </c>
      <c r="I52" s="104"/>
      <c r="J52" s="109" t="s">
        <v>0</v>
      </c>
      <c r="K52" s="104"/>
      <c r="L52" s="109" t="s">
        <v>0</v>
      </c>
      <c r="M52" s="104"/>
    </row>
    <row r="53" spans="1:13" ht="12.75" customHeight="1">
      <c r="A53" s="68"/>
      <c r="B53" s="13" t="s">
        <v>39</v>
      </c>
      <c r="E53" s="25"/>
      <c r="F53" s="10" t="s">
        <v>0</v>
      </c>
      <c r="G53" s="22">
        <f>G30+G33+G40+G44</f>
        <v>0</v>
      </c>
      <c r="H53" s="103" t="s">
        <v>0</v>
      </c>
      <c r="I53" s="112">
        <f>I30+I33+I40+I44</f>
        <v>178533.45000000068</v>
      </c>
      <c r="J53" s="103" t="s">
        <v>0</v>
      </c>
      <c r="K53" s="112">
        <f>K30+K33+K44</f>
        <v>206996.13999999917</v>
      </c>
      <c r="L53" s="103" t="s">
        <v>0</v>
      </c>
      <c r="M53" s="112">
        <f>M30+M33+M40+M44</f>
        <v>390537.65999999916</v>
      </c>
    </row>
    <row r="54" spans="1:13" ht="12.75" customHeight="1">
      <c r="A54" s="68"/>
      <c r="B54" s="77"/>
      <c r="E54" s="25"/>
      <c r="F54" s="17" t="s">
        <v>0</v>
      </c>
      <c r="G54" s="17"/>
      <c r="H54" s="104" t="s">
        <v>0</v>
      </c>
      <c r="I54" s="104"/>
      <c r="J54" s="104" t="s">
        <v>0</v>
      </c>
      <c r="K54" s="104"/>
      <c r="L54" s="104" t="s">
        <v>0</v>
      </c>
      <c r="M54" s="104"/>
    </row>
    <row r="55" spans="1:13" ht="12.75" customHeight="1">
      <c r="A55" s="68"/>
      <c r="B55" s="77"/>
      <c r="C55" s="66" t="s">
        <v>40</v>
      </c>
      <c r="E55" s="25"/>
      <c r="F55" s="17" t="s">
        <v>0</v>
      </c>
      <c r="G55" s="79">
        <v>0</v>
      </c>
      <c r="H55" s="104"/>
      <c r="I55" s="111">
        <v>174803</v>
      </c>
      <c r="J55" s="104"/>
      <c r="K55" s="111">
        <v>206996.14</v>
      </c>
      <c r="L55" s="104"/>
      <c r="M55" s="111">
        <v>377117.66</v>
      </c>
    </row>
    <row r="56" spans="1:13" ht="12.75" customHeight="1">
      <c r="A56" s="68"/>
      <c r="B56" s="77"/>
      <c r="E56" s="25"/>
      <c r="F56" s="17" t="s">
        <v>0</v>
      </c>
      <c r="G56" s="17"/>
      <c r="H56" s="104" t="s">
        <v>0</v>
      </c>
      <c r="I56" s="104"/>
      <c r="J56" s="104" t="s">
        <v>0</v>
      </c>
      <c r="K56" s="104"/>
      <c r="L56" s="104" t="s">
        <v>0</v>
      </c>
      <c r="M56" s="104"/>
    </row>
    <row r="57" spans="1:13" ht="12.75" customHeight="1">
      <c r="A57" s="68"/>
      <c r="B57" s="77"/>
      <c r="C57" s="12" t="s">
        <v>41</v>
      </c>
      <c r="E57" s="25"/>
      <c r="F57" s="17" t="s">
        <v>0</v>
      </c>
      <c r="G57" s="22">
        <f>G53-G55</f>
        <v>0</v>
      </c>
      <c r="H57" s="104" t="s">
        <v>0</v>
      </c>
      <c r="I57" s="112">
        <f>I53-I55</f>
        <v>3730.450000000681</v>
      </c>
      <c r="J57" s="104" t="s">
        <v>0</v>
      </c>
      <c r="K57" s="112">
        <f>K53-K55</f>
        <v>-8.440110832452774E-10</v>
      </c>
      <c r="L57" s="104" t="s">
        <v>0</v>
      </c>
      <c r="M57" s="112">
        <f>M53-M55</f>
        <v>13419.999999999185</v>
      </c>
    </row>
    <row r="58" spans="1:13" ht="12.75" customHeight="1" thickBot="1">
      <c r="A58" s="68"/>
      <c r="B58" s="80"/>
      <c r="C58" s="81"/>
      <c r="D58" s="81"/>
      <c r="E58" s="82"/>
      <c r="F58" s="83" t="s">
        <v>0</v>
      </c>
      <c r="G58" s="84"/>
      <c r="H58" s="114" t="s">
        <v>0</v>
      </c>
      <c r="I58" s="115"/>
      <c r="J58" s="114" t="s">
        <v>0</v>
      </c>
      <c r="K58" s="115"/>
      <c r="L58" s="114" t="s">
        <v>0</v>
      </c>
      <c r="M58" s="115"/>
    </row>
    <row r="59" spans="6:10" ht="12" customHeight="1" thickTop="1">
      <c r="F59" s="85" t="s">
        <v>0</v>
      </c>
      <c r="H59" s="85" t="s">
        <v>0</v>
      </c>
      <c r="J59" s="85" t="s">
        <v>0</v>
      </c>
    </row>
  </sheetData>
  <mergeCells count="5">
    <mergeCell ref="L5:M5"/>
    <mergeCell ref="E2:K2"/>
    <mergeCell ref="F5:G5"/>
    <mergeCell ref="H5:I5"/>
    <mergeCell ref="J5:K5"/>
  </mergeCells>
  <printOptions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lstorchi</cp:lastModifiedBy>
  <cp:lastPrinted>2009-03-27T14:15:04Z</cp:lastPrinted>
  <dcterms:created xsi:type="dcterms:W3CDTF">1997-08-28T16:58:31Z</dcterms:created>
  <dcterms:modified xsi:type="dcterms:W3CDTF">2009-03-27T14:15:06Z</dcterms:modified>
  <cp:category/>
  <cp:version/>
  <cp:contentType/>
  <cp:contentStatus/>
</cp:coreProperties>
</file>