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615" windowWidth="9690" windowHeight="7290" tabRatio="737" activeTab="0"/>
  </bookViews>
  <sheets>
    <sheet name="BILANCIO 2010" sheetId="1" r:id="rId1"/>
  </sheets>
  <definedNames>
    <definedName name="_xlnm.Print_Area" localSheetId="0">'BILANCIO 2010'!$B$1:$I$254</definedName>
  </definedNames>
  <calcPr fullCalcOnLoad="1"/>
</workbook>
</file>

<file path=xl/sharedStrings.xml><?xml version="1.0" encoding="utf-8"?>
<sst xmlns="http://schemas.openxmlformats.org/spreadsheetml/2006/main" count="355" uniqueCount="140">
  <si>
    <t xml:space="preserve"> </t>
  </si>
  <si>
    <t>DESCRIZIONE</t>
  </si>
  <si>
    <t>PARZIALI</t>
  </si>
  <si>
    <t>TOTALI</t>
  </si>
  <si>
    <t>A) Valore della produzione:</t>
  </si>
  <si>
    <t>corso di lavorazione, semilavorati e finiti;</t>
  </si>
  <si>
    <t>4) incrementi di immobilizz. per lavori interni</t>
  </si>
  <si>
    <t>5) altri ricavi e proventi, con separata indica-</t>
  </si>
  <si>
    <t>zione dei contributi  in conto esercizio.</t>
  </si>
  <si>
    <t>B) Costi della produzione:</t>
  </si>
  <si>
    <t>6) per materie prime, sussidiarie, di consumo</t>
  </si>
  <si>
    <t>7) per servizi;</t>
  </si>
  <si>
    <t>8) per godimento di beni di terzi;</t>
  </si>
  <si>
    <t>9) per il personale:</t>
  </si>
  <si>
    <t>a - salari e stipendi;</t>
  </si>
  <si>
    <t>b - oneri sociali; (al netto fiscalizzazione)</t>
  </si>
  <si>
    <t>c - trattamento di fine rapporto;</t>
  </si>
  <si>
    <t>d - trattamento di quiescenza e simili;</t>
  </si>
  <si>
    <t>10) ammortamenti e svalutazioni:</t>
  </si>
  <si>
    <t>a - ammortamento delle Immobilizz. immateriali</t>
  </si>
  <si>
    <t>b - ammortamento delle Immobilizzazioni materiali</t>
  </si>
  <si>
    <t>*</t>
  </si>
  <si>
    <t>c - altre svalutazioni delle Immobilizzazioni;</t>
  </si>
  <si>
    <t>d - svalutazione dei crediti compresi nello</t>
  </si>
  <si>
    <t xml:space="preserve"> attivo circolante e disponibilità liquide;</t>
  </si>
  <si>
    <t>12) accantonamenti per rischio;</t>
  </si>
  <si>
    <t>13) altri accantonamenti;</t>
  </si>
  <si>
    <t>14) oneri di gestione.</t>
  </si>
  <si>
    <t>MARGINE OPERATIVO LORDO</t>
  </si>
  <si>
    <t>Differenza tra valore e costi della produzione (A - B)</t>
  </si>
  <si>
    <t>C) Proventi e oneri finanziari:</t>
  </si>
  <si>
    <t>15) proventi da partecipazioni</t>
  </si>
  <si>
    <t xml:space="preserve"> - da imprese controllate</t>
  </si>
  <si>
    <t xml:space="preserve"> - da imprese collegate</t>
  </si>
  <si>
    <t xml:space="preserve"> - da altri</t>
  </si>
  <si>
    <t>16) altri proventi finanziari:</t>
  </si>
  <si>
    <t xml:space="preserve"> a - da crediti iscritti nelle immobilizzazioni</t>
  </si>
  <si>
    <t xml:space="preserve"> b - da titoli iscritti nelle immobilizzazioni che</t>
  </si>
  <si>
    <t>non costituiscono partecipazioni;</t>
  </si>
  <si>
    <t xml:space="preserve"> c - da titoli iscritti nell'attivo circolante che non</t>
  </si>
  <si>
    <t>costituiscono partecipazioni;</t>
  </si>
  <si>
    <t xml:space="preserve"> d - proventi diversi dai precedenti, con separa-</t>
  </si>
  <si>
    <t>ta indicazione di quelli da imprese controllate</t>
  </si>
  <si>
    <t>e collegate;</t>
  </si>
  <si>
    <t xml:space="preserve"> -   interessi attivi su conti correnti banca</t>
  </si>
  <si>
    <t xml:space="preserve"> -   interessi attivi su titoli circolante</t>
  </si>
  <si>
    <t>17) interessi ed altri oneri finanziari, con separa-</t>
  </si>
  <si>
    <t>ta indicazione di quelli verso imprese con-</t>
  </si>
  <si>
    <t xml:space="preserve"> -    interessi passivi su mutui</t>
  </si>
  <si>
    <t xml:space="preserve"> -    interessi passivi su c/c</t>
  </si>
  <si>
    <t xml:space="preserve"> -    spese e commissioni bancarie</t>
  </si>
  <si>
    <t>D) Rettificative valori di attività finanziarie:</t>
  </si>
  <si>
    <t>18) rivalutazioni:</t>
  </si>
  <si>
    <t>a - di partecipazioni;</t>
  </si>
  <si>
    <t>b - di immobilizzazioni finanziarie che non costi</t>
  </si>
  <si>
    <t>tuiscono partecipazioni</t>
  </si>
  <si>
    <t>c - di titoli iscritti all'attivo circolante che non</t>
  </si>
  <si>
    <t>19) svalutazioni:</t>
  </si>
  <si>
    <t>b - di immobilizzazioni finanziarie che non costi-</t>
  </si>
  <si>
    <t>E) Proventi e oneri straordinari:</t>
  </si>
  <si>
    <t>20) proventi, con separata indicazione delle</t>
  </si>
  <si>
    <t>plusvalenze da alienazioni i cui ricavi non</t>
  </si>
  <si>
    <t>sono iscrivibili al N. 5;</t>
  </si>
  <si>
    <t>21) oneri, con separata indicazione delle minusva-</t>
  </si>
  <si>
    <t>lenze da alienazioni i cui effetti contabili non</t>
  </si>
  <si>
    <t>sono iscrivibili al N. 14, e delle imposte rela-</t>
  </si>
  <si>
    <t>tive ad esercizi precedenti;</t>
  </si>
  <si>
    <t>RISULTATO PRIMA DELLE IMPOSTE</t>
  </si>
  <si>
    <t>22) imposte sul reddito dell'esercizio;</t>
  </si>
  <si>
    <t>23) utile (perdita) dell'esercizio.</t>
  </si>
  <si>
    <t>IRAP</t>
  </si>
  <si>
    <t xml:space="preserve"> - da Ente pubblico di riferimento</t>
  </si>
  <si>
    <t>trollate e collegate</t>
  </si>
  <si>
    <t>* plusvalenze da alienazioni</t>
  </si>
  <si>
    <t>* sopravv. attive e insuss. passive</t>
  </si>
  <si>
    <t>* minusvalenze da alienazioni</t>
  </si>
  <si>
    <t>* sopravv. passive e insuss. attive</t>
  </si>
  <si>
    <t>3) variazione dei lavori in corso su ordinazione;</t>
  </si>
  <si>
    <t>2) variazioni delle rimanenze di prodotti in</t>
  </si>
  <si>
    <t>1) ricavi delle vendite e delle prestazioni;</t>
  </si>
  <si>
    <t xml:space="preserve">R.S.A. </t>
  </si>
  <si>
    <t>Compensi C.d.A.</t>
  </si>
  <si>
    <t>Compensi Collegio revisori</t>
  </si>
  <si>
    <t>Ristorazione</t>
  </si>
  <si>
    <t>Centro Diurno Integrato</t>
  </si>
  <si>
    <t>Alloggi Juvara</t>
  </si>
  <si>
    <t xml:space="preserve">   A.S.P.e F. Azienda Servizi alla Persona e alla Famiglia</t>
  </si>
  <si>
    <t>CONSUNTIVO 2000</t>
  </si>
  <si>
    <t>redatto secondo il Decreto del Ministero del Tesoro 26.04.1995</t>
  </si>
  <si>
    <t>Costi comuni</t>
  </si>
  <si>
    <t>Servizio Trasporto Protetto</t>
  </si>
  <si>
    <t>R.S.A. "Isabella D'Este"</t>
  </si>
  <si>
    <t>R.S.A. "Luigi Bianchi"</t>
  </si>
  <si>
    <t>R.S.A "Luigi Bianchi"</t>
  </si>
  <si>
    <t>IRES</t>
  </si>
  <si>
    <t>Fisioterapia</t>
  </si>
  <si>
    <t>di cui: contributi in conto esercizio</t>
  </si>
  <si>
    <t>11) variazioni delle rimanenze delle materie</t>
  </si>
  <si>
    <t>prime, sussidiarie di consumo e merci;</t>
  </si>
  <si>
    <t>S.A.D. e Voucher</t>
  </si>
  <si>
    <t>S.A.D.e Voucher</t>
  </si>
  <si>
    <t>e conforme agli art.2423 e seguenti del Codice Civile</t>
  </si>
  <si>
    <t>Servizio Affidi</t>
  </si>
  <si>
    <t>contributo Fondo Sanitario Regionale</t>
  </si>
  <si>
    <t xml:space="preserve"> contributo Fondo Sanitario Regionale</t>
  </si>
  <si>
    <t xml:space="preserve"> contributo Regionale per lavori I.D'Este</t>
  </si>
  <si>
    <t>contributo Piano di Zona</t>
  </si>
  <si>
    <t xml:space="preserve">*Altri ricavi e proventi </t>
  </si>
  <si>
    <t xml:space="preserve"> contributo Regionale per lavori L.Bianchi</t>
  </si>
  <si>
    <t>S.A.D. - Voucher</t>
  </si>
  <si>
    <t>S.A.D.- Voucher</t>
  </si>
  <si>
    <t>CONTO ECONOMICO</t>
  </si>
  <si>
    <t xml:space="preserve"> contributo premio qualità ASL</t>
  </si>
  <si>
    <t>e di merci</t>
  </si>
  <si>
    <t>17 bis) utili e perdite su cambi</t>
  </si>
  <si>
    <t xml:space="preserve">Area Minori </t>
  </si>
  <si>
    <t>contributo Piano di Zona Dormitorio</t>
  </si>
  <si>
    <t>progetto Alzheimer</t>
  </si>
  <si>
    <t xml:space="preserve">Area Integrazione Sociale </t>
  </si>
  <si>
    <t>Contributo Ente Proprietario</t>
  </si>
  <si>
    <t>contributo Ente Proprietario</t>
  </si>
  <si>
    <t>contributo ASL legge 185</t>
  </si>
  <si>
    <t xml:space="preserve">e - altri costi per il personale </t>
  </si>
  <si>
    <t xml:space="preserve"> -   altri interessi attivi bancari</t>
  </si>
  <si>
    <t>Studentato</t>
  </si>
  <si>
    <t xml:space="preserve">Servizio Informagiovani </t>
  </si>
  <si>
    <t xml:space="preserve">Spese Informagiovani </t>
  </si>
  <si>
    <t>BILANCIO DI PREVISIONE ANNO 2010</t>
  </si>
  <si>
    <t>PREVISIONALE 2010</t>
  </si>
  <si>
    <t>Comunità Alloggio Handicap</t>
  </si>
  <si>
    <t>Sportello Giovani</t>
  </si>
  <si>
    <t>Servizio Affidi e Comunità Alloggio Handicap</t>
  </si>
  <si>
    <t>contributo Piano di Zona ex circolare 4</t>
  </si>
  <si>
    <t>*Altri ricavi e proventi Contratto di Servizio e Affitti Farm.</t>
  </si>
  <si>
    <t>C.A.H. Comunità Alloggio Handicap</t>
  </si>
  <si>
    <t xml:space="preserve">* </t>
  </si>
  <si>
    <t>Costi Comuni</t>
  </si>
  <si>
    <t>C.A.H.Comunità Alloggio Handicap</t>
  </si>
  <si>
    <t>* altre</t>
  </si>
  <si>
    <t>CONSUNTIVO 2008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</si>
</sst>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Fr&quot;\ #,##0;\-&quot;Fr&quot;\ #,##0"/>
    <numFmt numFmtId="171" formatCode="&quot;Fr&quot;\ #,##0;[Red]\-&quot;Fr&quot;\ #,##0"/>
    <numFmt numFmtId="172" formatCode="&quot;Fr&quot;\ #,##0.00;\-&quot;Fr&quot;\ #,##0.00"/>
    <numFmt numFmtId="173" formatCode="&quot;Fr&quot;\ #,##0.00;[Red]\-&quot;Fr&quot;\ #,##0.00"/>
    <numFmt numFmtId="174" formatCode="&quot;L.&quot;\ #,##0;&quot;-&quot;&quot;L.&quot;\ #,##0"/>
    <numFmt numFmtId="175" formatCode="&quot;L.&quot;\ #,##0;[Red]&quot;-&quot;&quot;L.&quot;\ #,##0"/>
    <numFmt numFmtId="176" formatCode="&quot;L.&quot;\ #,##0.00;&quot;-&quot;&quot;L.&quot;\ #,##0.00"/>
    <numFmt numFmtId="177" formatCode="&quot;L.&quot;\ #,##0.00;[Red]&quot;-&quot;&quot;L.&quot;\ #,##0.00"/>
    <numFmt numFmtId="178" formatCode="d/m/yy"/>
    <numFmt numFmtId="179" formatCode="d/m/yy\ h:mm"/>
  </numFmts>
  <fonts count="22">
    <font>
      <sz val="9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8"/>
      <name val="Geneva"/>
      <family val="0"/>
    </font>
    <font>
      <b/>
      <u val="single"/>
      <sz val="12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sz val="8"/>
      <name val="Geneva"/>
      <family val="0"/>
    </font>
    <font>
      <i/>
      <sz val="8"/>
      <name val="Geneva"/>
      <family val="0"/>
    </font>
    <font>
      <b/>
      <sz val="8"/>
      <name val="Geneva"/>
      <family val="0"/>
    </font>
    <font>
      <b/>
      <sz val="11"/>
      <name val="Geneva"/>
      <family val="0"/>
    </font>
    <font>
      <i/>
      <sz val="9"/>
      <name val="Arial"/>
      <family val="2"/>
    </font>
    <font>
      <sz val="11"/>
      <name val="Geneva"/>
      <family val="0"/>
    </font>
    <font>
      <b/>
      <sz val="20"/>
      <name val="Geneva"/>
      <family val="0"/>
    </font>
    <font>
      <b/>
      <sz val="16"/>
      <name val="Geneva"/>
      <family val="0"/>
    </font>
    <font>
      <sz val="16"/>
      <name val="Geneva"/>
      <family val="0"/>
    </font>
    <font>
      <sz val="12"/>
      <name val="Geneva"/>
      <family val="0"/>
    </font>
    <font>
      <b/>
      <sz val="14"/>
      <name val="Geneva"/>
      <family val="0"/>
    </font>
    <font>
      <i/>
      <sz val="11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3" fontId="0" fillId="0" borderId="2" xfId="0" applyNumberForma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3" fontId="10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3" fontId="0" fillId="0" borderId="9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0" fillId="0" borderId="15" xfId="0" applyNumberForma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4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 applyProtection="1">
      <alignment/>
      <protection locked="0"/>
    </xf>
    <xf numFmtId="3" fontId="0" fillId="0" borderId="17" xfId="0" applyNumberForma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/>
      <protection locked="0"/>
    </xf>
    <xf numFmtId="0" fontId="11" fillId="0" borderId="3" xfId="0" applyFont="1" applyFill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3" fontId="0" fillId="0" borderId="17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3" fontId="5" fillId="0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3" fontId="0" fillId="0" borderId="20" xfId="0" applyNumberForma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3" fontId="10" fillId="0" borderId="3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2" borderId="0" xfId="0" applyNumberFormat="1" applyFill="1" applyBorder="1" applyAlignment="1" applyProtection="1">
      <alignment/>
      <protection locked="0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ont="1" applyFill="1" applyBorder="1" applyAlignment="1" applyProtection="1">
      <alignment/>
      <protection locked="0"/>
    </xf>
    <xf numFmtId="3" fontId="10" fillId="2" borderId="2" xfId="0" applyNumberFormat="1" applyFon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 locked="0"/>
    </xf>
    <xf numFmtId="3" fontId="10" fillId="2" borderId="23" xfId="0" applyNumberFormat="1" applyFont="1" applyFill="1" applyBorder="1" applyAlignment="1" applyProtection="1">
      <alignment/>
      <protection/>
    </xf>
    <xf numFmtId="3" fontId="0" fillId="2" borderId="24" xfId="0" applyNumberFormat="1" applyFont="1" applyFill="1" applyBorder="1" applyAlignment="1" applyProtection="1">
      <alignment/>
      <protection locked="0"/>
    </xf>
    <xf numFmtId="3" fontId="0" fillId="2" borderId="23" xfId="0" applyNumberFormat="1" applyFont="1" applyFill="1" applyBorder="1" applyAlignment="1" applyProtection="1">
      <alignment/>
      <protection locked="0"/>
    </xf>
    <xf numFmtId="3" fontId="0" fillId="2" borderId="20" xfId="0" applyNumberFormat="1" applyFill="1" applyBorder="1" applyAlignment="1" applyProtection="1">
      <alignment/>
      <protection locked="0"/>
    </xf>
    <xf numFmtId="3" fontId="0" fillId="2" borderId="4" xfId="0" applyNumberFormat="1" applyFill="1" applyBorder="1" applyAlignment="1" applyProtection="1">
      <alignment/>
      <protection/>
    </xf>
    <xf numFmtId="3" fontId="10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 locked="0"/>
    </xf>
    <xf numFmtId="3" fontId="8" fillId="2" borderId="4" xfId="0" applyNumberFormat="1" applyFont="1" applyFill="1" applyBorder="1" applyAlignment="1" applyProtection="1">
      <alignment/>
      <protection/>
    </xf>
    <xf numFmtId="3" fontId="0" fillId="2" borderId="20" xfId="0" applyNumberFormat="1" applyFill="1" applyBorder="1" applyAlignment="1" applyProtection="1">
      <alignment/>
      <protection/>
    </xf>
    <xf numFmtId="3" fontId="10" fillId="2" borderId="2" xfId="0" applyNumberFormat="1" applyFon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/>
    </xf>
    <xf numFmtId="3" fontId="10" fillId="2" borderId="17" xfId="0" applyNumberFormat="1" applyFont="1" applyFill="1" applyBorder="1" applyAlignment="1" applyProtection="1">
      <alignment/>
      <protection locked="0"/>
    </xf>
    <xf numFmtId="3" fontId="10" fillId="2" borderId="25" xfId="0" applyNumberFormat="1" applyFont="1" applyFill="1" applyBorder="1" applyAlignment="1" applyProtection="1">
      <alignment/>
      <protection locked="0"/>
    </xf>
    <xf numFmtId="3" fontId="0" fillId="2" borderId="23" xfId="0" applyNumberFormat="1" applyFill="1" applyBorder="1" applyAlignment="1" applyProtection="1">
      <alignment/>
      <protection locked="0"/>
    </xf>
    <xf numFmtId="3" fontId="0" fillId="2" borderId="16" xfId="0" applyNumberForma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 locked="0"/>
    </xf>
    <xf numFmtId="3" fontId="0" fillId="2" borderId="25" xfId="0" applyNumberFormat="1" applyFill="1" applyBorder="1" applyAlignment="1" applyProtection="1">
      <alignment/>
      <protection locked="0"/>
    </xf>
    <xf numFmtId="3" fontId="0" fillId="2" borderId="17" xfId="0" applyNumberFormat="1" applyFont="1" applyFill="1" applyBorder="1" applyAlignment="1" applyProtection="1">
      <alignment/>
      <protection/>
    </xf>
    <xf numFmtId="3" fontId="10" fillId="2" borderId="17" xfId="0" applyNumberFormat="1" applyFont="1" applyFill="1" applyBorder="1" applyAlignment="1" applyProtection="1">
      <alignment horizontal="right"/>
      <protection locked="0"/>
    </xf>
    <xf numFmtId="3" fontId="10" fillId="2" borderId="25" xfId="0" applyNumberFormat="1" applyFont="1" applyFill="1" applyBorder="1" applyAlignment="1" applyProtection="1">
      <alignment horizontal="right"/>
      <protection locked="0"/>
    </xf>
    <xf numFmtId="3" fontId="10" fillId="2" borderId="2" xfId="0" applyNumberFormat="1" applyFont="1" applyFill="1" applyBorder="1" applyAlignment="1" applyProtection="1">
      <alignment horizontal="right"/>
      <protection locked="0"/>
    </xf>
    <xf numFmtId="3" fontId="10" fillId="2" borderId="26" xfId="0" applyNumberFormat="1" applyFont="1" applyFill="1" applyBorder="1" applyAlignment="1" applyProtection="1">
      <alignment horizontal="right"/>
      <protection locked="0"/>
    </xf>
    <xf numFmtId="3" fontId="0" fillId="2" borderId="9" xfId="0" applyNumberFormat="1" applyFill="1" applyBorder="1" applyAlignment="1" applyProtection="1">
      <alignment/>
      <protection locked="0"/>
    </xf>
    <xf numFmtId="3" fontId="10" fillId="2" borderId="8" xfId="0" applyNumberFormat="1" applyFon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3" fontId="0" fillId="2" borderId="5" xfId="0" applyNumberForma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 locked="0"/>
    </xf>
    <xf numFmtId="3" fontId="1" fillId="2" borderId="4" xfId="0" applyNumberFormat="1" applyFont="1" applyFill="1" applyBorder="1" applyAlignment="1" applyProtection="1">
      <alignment/>
      <protection/>
    </xf>
    <xf numFmtId="3" fontId="4" fillId="2" borderId="5" xfId="0" applyNumberFormat="1" applyFont="1" applyFill="1" applyBorder="1" applyAlignment="1" applyProtection="1">
      <alignment/>
      <protection locked="0"/>
    </xf>
    <xf numFmtId="3" fontId="4" fillId="2" borderId="4" xfId="0" applyNumberFormat="1" applyFont="1" applyFill="1" applyBorder="1" applyAlignment="1" applyProtection="1">
      <alignment/>
      <protection locked="0"/>
    </xf>
    <xf numFmtId="3" fontId="0" fillId="2" borderId="11" xfId="0" applyNumberFormat="1" applyFill="1" applyBorder="1" applyAlignment="1" applyProtection="1">
      <alignment/>
      <protection locked="0"/>
    </xf>
    <xf numFmtId="3" fontId="0" fillId="2" borderId="8" xfId="0" applyNumberFormat="1" applyFill="1" applyBorder="1" applyAlignment="1" applyProtection="1">
      <alignment/>
      <protection locked="0"/>
    </xf>
    <xf numFmtId="4" fontId="10" fillId="2" borderId="2" xfId="0" applyNumberFormat="1" applyFont="1" applyFill="1" applyBorder="1" applyAlignment="1" applyProtection="1">
      <alignment/>
      <protection/>
    </xf>
    <xf numFmtId="4" fontId="0" fillId="2" borderId="4" xfId="0" applyNumberFormat="1" applyFill="1" applyBorder="1" applyAlignment="1" applyProtection="1">
      <alignment/>
      <protection locked="0"/>
    </xf>
    <xf numFmtId="4" fontId="1" fillId="2" borderId="4" xfId="0" applyNumberFormat="1" applyFont="1" applyFill="1" applyBorder="1" applyAlignment="1" applyProtection="1">
      <alignment/>
      <protection/>
    </xf>
    <xf numFmtId="4" fontId="0" fillId="2" borderId="16" xfId="0" applyNumberFormat="1" applyFill="1" applyBorder="1" applyAlignment="1" applyProtection="1">
      <alignment/>
      <protection/>
    </xf>
    <xf numFmtId="4" fontId="8" fillId="2" borderId="4" xfId="0" applyNumberFormat="1" applyFont="1" applyFill="1" applyBorder="1" applyAlignment="1" applyProtection="1">
      <alignment/>
      <protection/>
    </xf>
    <xf numFmtId="4" fontId="0" fillId="2" borderId="17" xfId="0" applyNumberFormat="1" applyFont="1" applyFill="1" applyBorder="1" applyAlignment="1" applyProtection="1">
      <alignment/>
      <protection/>
    </xf>
    <xf numFmtId="4" fontId="10" fillId="0" borderId="2" xfId="0" applyNumberFormat="1" applyFont="1" applyFill="1" applyBorder="1" applyAlignment="1" applyProtection="1">
      <alignment/>
      <protection/>
    </xf>
    <xf numFmtId="4" fontId="8" fillId="0" borderId="4" xfId="0" applyNumberFormat="1" applyFont="1" applyFill="1" applyBorder="1" applyAlignment="1" applyProtection="1">
      <alignment/>
      <protection/>
    </xf>
    <xf numFmtId="4" fontId="0" fillId="0" borderId="4" xfId="0" applyNumberFormat="1" applyFill="1" applyBorder="1" applyAlignment="1" applyProtection="1">
      <alignment/>
      <protection locked="0"/>
    </xf>
    <xf numFmtId="4" fontId="10" fillId="0" borderId="4" xfId="0" applyNumberFormat="1" applyFont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/>
      <protection locked="0"/>
    </xf>
    <xf numFmtId="4" fontId="0" fillId="0" borderId="25" xfId="0" applyNumberFormat="1" applyFill="1" applyBorder="1" applyAlignment="1" applyProtection="1">
      <alignment/>
      <protection locked="0"/>
    </xf>
    <xf numFmtId="4" fontId="0" fillId="2" borderId="25" xfId="0" applyNumberForma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/>
    </xf>
    <xf numFmtId="4" fontId="1" fillId="0" borderId="4" xfId="0" applyNumberFormat="1" applyFon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 locked="0"/>
    </xf>
    <xf numFmtId="4" fontId="8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4" fontId="1" fillId="0" borderId="2" xfId="0" applyNumberFormat="1" applyFont="1" applyFill="1" applyBorder="1" applyAlignment="1" applyProtection="1">
      <alignment/>
      <protection/>
    </xf>
    <xf numFmtId="3" fontId="0" fillId="2" borderId="2" xfId="0" applyNumberFormat="1" applyFill="1" applyBorder="1" applyAlignment="1" applyProtection="1">
      <alignment/>
      <protection/>
    </xf>
    <xf numFmtId="4" fontId="10" fillId="2" borderId="0" xfId="0" applyNumberFormat="1" applyFont="1" applyFill="1" applyBorder="1" applyAlignment="1" applyProtection="1">
      <alignment/>
      <protection/>
    </xf>
    <xf numFmtId="3" fontId="10" fillId="2" borderId="0" xfId="0" applyNumberFormat="1" applyFont="1" applyFill="1" applyBorder="1" applyAlignment="1" applyProtection="1">
      <alignment/>
      <protection locked="0"/>
    </xf>
    <xf numFmtId="3" fontId="0" fillId="2" borderId="17" xfId="0" applyNumberForma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 locked="0"/>
    </xf>
    <xf numFmtId="4" fontId="10" fillId="2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2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" fontId="9" fillId="2" borderId="2" xfId="0" applyNumberFormat="1" applyFont="1" applyFill="1" applyBorder="1" applyAlignment="1" applyProtection="1">
      <alignment/>
      <protection/>
    </xf>
    <xf numFmtId="4" fontId="1" fillId="2" borderId="4" xfId="0" applyNumberFormat="1" applyFont="1" applyFill="1" applyBorder="1" applyAlignment="1" applyProtection="1">
      <alignment/>
      <protection locked="0"/>
    </xf>
    <xf numFmtId="4" fontId="0" fillId="2" borderId="4" xfId="0" applyNumberFormat="1" applyFont="1" applyFill="1" applyBorder="1" applyAlignment="1" applyProtection="1">
      <alignment/>
      <protection locked="0"/>
    </xf>
    <xf numFmtId="4" fontId="1" fillId="2" borderId="0" xfId="0" applyNumberFormat="1" applyFont="1" applyFill="1" applyBorder="1" applyAlignment="1" applyProtection="1">
      <alignment/>
      <protection locked="0"/>
    </xf>
    <xf numFmtId="4" fontId="13" fillId="2" borderId="4" xfId="0" applyNumberFormat="1" applyFont="1" applyFill="1" applyBorder="1" applyAlignment="1" applyProtection="1">
      <alignment/>
      <protection/>
    </xf>
    <xf numFmtId="4" fontId="0" fillId="0" borderId="4" xfId="0" applyNumberFormat="1" applyFont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right"/>
      <protection locked="0"/>
    </xf>
    <xf numFmtId="4" fontId="4" fillId="0" borderId="4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4" xfId="0" applyNumberFormat="1" applyFont="1" applyFill="1" applyBorder="1" applyAlignment="1" applyProtection="1">
      <alignment/>
      <protection/>
    </xf>
    <xf numFmtId="4" fontId="4" fillId="0" borderId="2" xfId="0" applyNumberFormat="1" applyFont="1" applyFill="1" applyBorder="1" applyAlignment="1" applyProtection="1">
      <alignment/>
      <protection/>
    </xf>
    <xf numFmtId="3" fontId="4" fillId="0" borderId="23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 locked="0"/>
    </xf>
    <xf numFmtId="4" fontId="5" fillId="2" borderId="4" xfId="0" applyNumberFormat="1" applyFont="1" applyFill="1" applyBorder="1" applyAlignment="1" applyProtection="1">
      <alignment/>
      <protection/>
    </xf>
    <xf numFmtId="4" fontId="4" fillId="2" borderId="2" xfId="0" applyNumberFormat="1" applyFont="1" applyFill="1" applyBorder="1" applyAlignment="1" applyProtection="1">
      <alignment/>
      <protection/>
    </xf>
    <xf numFmtId="4" fontId="15" fillId="2" borderId="4" xfId="0" applyNumberFormat="1" applyFont="1" applyFill="1" applyBorder="1" applyAlignment="1" applyProtection="1">
      <alignment/>
      <protection locked="0"/>
    </xf>
    <xf numFmtId="4" fontId="4" fillId="2" borderId="4" xfId="0" applyNumberFormat="1" applyFont="1" applyFill="1" applyBorder="1" applyAlignment="1" applyProtection="1">
      <alignment/>
      <protection locked="0"/>
    </xf>
    <xf numFmtId="3" fontId="4" fillId="2" borderId="2" xfId="0" applyNumberFormat="1" applyFont="1" applyFill="1" applyBorder="1" applyAlignment="1" applyProtection="1">
      <alignment/>
      <protection/>
    </xf>
    <xf numFmtId="4" fontId="13" fillId="2" borderId="4" xfId="0" applyNumberFormat="1" applyFont="1" applyFill="1" applyBorder="1" applyAlignment="1" applyProtection="1">
      <alignment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/>
      <protection locked="0"/>
    </xf>
    <xf numFmtId="4" fontId="13" fillId="0" borderId="4" xfId="0" applyNumberFormat="1" applyFont="1" applyFill="1" applyBorder="1" applyAlignment="1" applyProtection="1">
      <alignment/>
      <protection locked="0"/>
    </xf>
    <xf numFmtId="4" fontId="13" fillId="2" borderId="2" xfId="0" applyNumberFormat="1" applyFont="1" applyFill="1" applyBorder="1" applyAlignment="1" applyProtection="1">
      <alignment/>
      <protection locked="0"/>
    </xf>
    <xf numFmtId="3" fontId="0" fillId="0" borderId="27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/>
    </xf>
    <xf numFmtId="4" fontId="15" fillId="2" borderId="0" xfId="0" applyNumberFormat="1" applyFont="1" applyFill="1" applyBorder="1" applyAlignment="1" applyProtection="1">
      <alignment/>
      <protection/>
    </xf>
    <xf numFmtId="4" fontId="15" fillId="2" borderId="4" xfId="0" applyNumberFormat="1" applyFont="1" applyFill="1" applyBorder="1" applyAlignment="1" applyProtection="1">
      <alignment/>
      <protection/>
    </xf>
    <xf numFmtId="3" fontId="10" fillId="2" borderId="28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/>
      <protection/>
    </xf>
    <xf numFmtId="3" fontId="4" fillId="2" borderId="8" xfId="0" applyNumberFormat="1" applyFont="1" applyFill="1" applyBorder="1" applyAlignment="1" applyProtection="1">
      <alignment/>
      <protection locked="0"/>
    </xf>
    <xf numFmtId="4" fontId="15" fillId="0" borderId="5" xfId="0" applyNumberFormat="1" applyFont="1" applyFill="1" applyBorder="1" applyAlignment="1" applyProtection="1">
      <alignment/>
      <protection locked="0"/>
    </xf>
    <xf numFmtId="4" fontId="15" fillId="2" borderId="8" xfId="0" applyNumberFormat="1" applyFont="1" applyFill="1" applyBorder="1" applyAlignment="1" applyProtection="1">
      <alignment/>
      <protection/>
    </xf>
    <xf numFmtId="4" fontId="15" fillId="2" borderId="5" xfId="0" applyNumberFormat="1" applyFont="1" applyFill="1" applyBorder="1" applyAlignment="1" applyProtection="1">
      <alignment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15" fillId="0" borderId="29" xfId="0" applyNumberFormat="1" applyFont="1" applyFill="1" applyBorder="1" applyAlignment="1" applyProtection="1">
      <alignment/>
      <protection/>
    </xf>
    <xf numFmtId="3" fontId="0" fillId="2" borderId="27" xfId="0" applyNumberForma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4" fontId="20" fillId="0" borderId="4" xfId="0" applyNumberFormat="1" applyFont="1" applyFill="1" applyBorder="1" applyAlignment="1" applyProtection="1">
      <alignment/>
      <protection/>
    </xf>
    <xf numFmtId="4" fontId="20" fillId="2" borderId="4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 locked="0"/>
    </xf>
    <xf numFmtId="4" fontId="5" fillId="2" borderId="1" xfId="0" applyNumberFormat="1" applyFont="1" applyFill="1" applyBorder="1" applyAlignment="1" applyProtection="1">
      <alignment/>
      <protection locked="0"/>
    </xf>
    <xf numFmtId="4" fontId="15" fillId="0" borderId="2" xfId="0" applyNumberFormat="1" applyFont="1" applyFill="1" applyBorder="1" applyAlignment="1" applyProtection="1">
      <alignment horizontal="right"/>
      <protection/>
    </xf>
    <xf numFmtId="4" fontId="15" fillId="0" borderId="2" xfId="0" applyNumberFormat="1" applyFont="1" applyFill="1" applyBorder="1" applyAlignment="1" applyProtection="1">
      <alignment/>
      <protection/>
    </xf>
    <xf numFmtId="3" fontId="15" fillId="0" borderId="2" xfId="0" applyNumberFormat="1" applyFont="1" applyFill="1" applyBorder="1" applyAlignment="1" applyProtection="1">
      <alignment/>
      <protection/>
    </xf>
    <xf numFmtId="4" fontId="15" fillId="2" borderId="2" xfId="0" applyNumberFormat="1" applyFont="1" applyFill="1" applyBorder="1" applyAlignment="1" applyProtection="1">
      <alignment/>
      <protection/>
    </xf>
    <xf numFmtId="4" fontId="19" fillId="0" borderId="4" xfId="0" applyNumberFormat="1" applyFont="1" applyFill="1" applyBorder="1" applyAlignment="1" applyProtection="1">
      <alignment/>
      <protection locked="0"/>
    </xf>
    <xf numFmtId="4" fontId="19" fillId="2" borderId="4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Fill="1" applyBorder="1" applyAlignment="1" applyProtection="1">
      <alignment/>
      <protection/>
    </xf>
    <xf numFmtId="4" fontId="15" fillId="0" borderId="23" xfId="0" applyNumberFormat="1" applyFont="1" applyFill="1" applyBorder="1" applyAlignment="1" applyProtection="1">
      <alignment/>
      <protection/>
    </xf>
    <xf numFmtId="4" fontId="15" fillId="2" borderId="23" xfId="0" applyNumberFormat="1" applyFont="1" applyFill="1" applyBorder="1" applyAlignment="1" applyProtection="1">
      <alignment/>
      <protection/>
    </xf>
    <xf numFmtId="4" fontId="19" fillId="0" borderId="24" xfId="0" applyNumberFormat="1" applyFont="1" applyFill="1" applyBorder="1" applyAlignment="1" applyProtection="1">
      <alignment/>
      <protection locked="0"/>
    </xf>
    <xf numFmtId="4" fontId="19" fillId="0" borderId="23" xfId="0" applyNumberFormat="1" applyFont="1" applyFill="1" applyBorder="1" applyAlignment="1" applyProtection="1">
      <alignment/>
      <protection locked="0"/>
    </xf>
    <xf numFmtId="4" fontId="19" fillId="2" borderId="2" xfId="0" applyNumberFormat="1" applyFont="1" applyFill="1" applyBorder="1" applyAlignment="1" applyProtection="1">
      <alignment/>
      <protection/>
    </xf>
    <xf numFmtId="4" fontId="5" fillId="0" borderId="1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 locked="0"/>
    </xf>
    <xf numFmtId="4" fontId="21" fillId="0" borderId="2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5" fillId="0" borderId="0" xfId="0" applyFont="1" applyFill="1" applyBorder="1" applyAlignment="1" applyProtection="1">
      <alignment horizontal="left"/>
      <protection locked="0"/>
    </xf>
    <xf numFmtId="4" fontId="20" fillId="0" borderId="4" xfId="0" applyNumberFormat="1" applyFont="1" applyFill="1" applyBorder="1" applyAlignment="1" applyProtection="1">
      <alignment/>
      <protection locked="0"/>
    </xf>
    <xf numFmtId="4" fontId="15" fillId="0" borderId="4" xfId="0" applyNumberFormat="1" applyFont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4" fontId="15" fillId="0" borderId="17" xfId="0" applyNumberFormat="1" applyFont="1" applyFill="1" applyBorder="1" applyAlignment="1" applyProtection="1">
      <alignment/>
      <protection locked="0"/>
    </xf>
    <xf numFmtId="4" fontId="15" fillId="2" borderId="17" xfId="0" applyNumberFormat="1" applyFont="1" applyFill="1" applyBorder="1" applyAlignment="1" applyProtection="1">
      <alignment/>
      <protection locked="0"/>
    </xf>
    <xf numFmtId="4" fontId="15" fillId="2" borderId="25" xfId="0" applyNumberFormat="1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20" fillId="2" borderId="4" xfId="0" applyNumberFormat="1" applyFont="1" applyFill="1" applyBorder="1" applyAlignment="1" applyProtection="1">
      <alignment/>
      <protection locked="0"/>
    </xf>
    <xf numFmtId="4" fontId="15" fillId="2" borderId="17" xfId="0" applyNumberFormat="1" applyFont="1" applyFill="1" applyBorder="1" applyAlignment="1" applyProtection="1">
      <alignment/>
      <protection/>
    </xf>
    <xf numFmtId="4" fontId="4" fillId="2" borderId="17" xfId="0" applyNumberFormat="1" applyFont="1" applyFill="1" applyBorder="1" applyAlignment="1" applyProtection="1">
      <alignment horizontal="right"/>
      <protection locked="0"/>
    </xf>
    <xf numFmtId="0" fontId="15" fillId="0" borderId="3" xfId="0" applyFont="1" applyFill="1" applyBorder="1" applyAlignment="1" applyProtection="1">
      <alignment horizontal="left"/>
      <protection locked="0"/>
    </xf>
    <xf numFmtId="4" fontId="4" fillId="0" borderId="8" xfId="0" applyNumberFormat="1" applyFont="1" applyFill="1" applyBorder="1" applyAlignment="1" applyProtection="1">
      <alignment/>
      <protection locked="0"/>
    </xf>
    <xf numFmtId="4" fontId="4" fillId="2" borderId="8" xfId="0" applyNumberFormat="1" applyFont="1" applyFill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4" fontId="15" fillId="0" borderId="17" xfId="0" applyNumberFormat="1" applyFont="1" applyFill="1" applyBorder="1" applyAlignment="1" applyProtection="1">
      <alignment/>
      <protection/>
    </xf>
    <xf numFmtId="3" fontId="15" fillId="0" borderId="17" xfId="0" applyNumberFormat="1" applyFont="1" applyFill="1" applyBorder="1" applyAlignment="1" applyProtection="1">
      <alignment/>
      <protection locked="0"/>
    </xf>
    <xf numFmtId="3" fontId="15" fillId="0" borderId="25" xfId="0" applyNumberFormat="1" applyFont="1" applyFill="1" applyBorder="1" applyAlignment="1" applyProtection="1">
      <alignment/>
      <protection locked="0"/>
    </xf>
    <xf numFmtId="3" fontId="15" fillId="0" borderId="4" xfId="0" applyNumberFormat="1" applyFont="1" applyFill="1" applyBorder="1" applyAlignment="1" applyProtection="1">
      <alignment/>
      <protection locked="0"/>
    </xf>
    <xf numFmtId="0" fontId="15" fillId="0" borderId="3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" fontId="4" fillId="2" borderId="2" xfId="0" applyNumberFormat="1" applyFont="1" applyFill="1" applyBorder="1" applyAlignment="1" applyProtection="1">
      <alignment horizontal="right"/>
      <protection locked="0"/>
    </xf>
    <xf numFmtId="4" fontId="4" fillId="2" borderId="4" xfId="0" applyNumberFormat="1" applyFont="1" applyFill="1" applyBorder="1" applyAlignment="1" applyProtection="1">
      <alignment horizontal="right"/>
      <protection locked="0"/>
    </xf>
    <xf numFmtId="4" fontId="5" fillId="2" borderId="4" xfId="0" applyNumberFormat="1" applyFont="1" applyFill="1" applyBorder="1" applyAlignment="1" applyProtection="1">
      <alignment/>
      <protection locked="0"/>
    </xf>
    <xf numFmtId="4" fontId="15" fillId="2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alignment horizontal="center"/>
      <protection locked="0"/>
    </xf>
    <xf numFmtId="0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30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center"/>
      <protection locked="0"/>
    </xf>
    <xf numFmtId="0" fontId="5" fillId="2" borderId="30" xfId="0" applyNumberFormat="1" applyFont="1" applyFill="1" applyBorder="1" applyAlignment="1" applyProtection="1">
      <alignment horizontal="center"/>
      <protection locked="0"/>
    </xf>
    <xf numFmtId="3" fontId="20" fillId="0" borderId="0" xfId="0" applyNumberFormat="1" applyFont="1" applyFill="1" applyBorder="1" applyAlignment="1" applyProtection="1">
      <alignment horizontal="center"/>
      <protection locked="0"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4"/>
  <sheetViews>
    <sheetView tabSelected="1" workbookViewId="0" topLeftCell="F238">
      <selection activeCell="F108" sqref="F108"/>
    </sheetView>
  </sheetViews>
  <sheetFormatPr defaultColWidth="9.00390625" defaultRowHeight="12"/>
  <cols>
    <col min="1" max="1" width="1.25" style="9" hidden="1" customWidth="1"/>
    <col min="2" max="2" width="2.75390625" style="9" customWidth="1"/>
    <col min="3" max="3" width="2.00390625" style="9" customWidth="1"/>
    <col min="4" max="4" width="1.00390625" style="9" customWidth="1"/>
    <col min="5" max="5" width="47.375" style="9" customWidth="1"/>
    <col min="6" max="6" width="20.75390625" style="8" customWidth="1"/>
    <col min="7" max="7" width="19.375" style="8" customWidth="1"/>
    <col min="8" max="8" width="22.25390625" style="8" customWidth="1"/>
    <col min="9" max="9" width="19.00390625" style="8" customWidth="1"/>
    <col min="10" max="10" width="21.00390625" style="1" hidden="1" customWidth="1"/>
    <col min="11" max="11" width="18.625" style="1" hidden="1" customWidth="1"/>
    <col min="12" max="12" width="9.875" style="1" customWidth="1"/>
    <col min="13" max="13" width="11.875" style="2" customWidth="1"/>
    <col min="14" max="255" width="11.875" style="1" customWidth="1"/>
    <col min="256" max="16384" width="10.875" style="1" customWidth="1"/>
  </cols>
  <sheetData>
    <row r="1" spans="1:9" ht="13.5" customHeight="1">
      <c r="A1" s="5"/>
      <c r="B1" s="68"/>
      <c r="C1" s="68"/>
      <c r="D1" s="68"/>
      <c r="E1" s="68"/>
      <c r="F1" s="69"/>
      <c r="G1" s="69"/>
      <c r="H1" s="70"/>
      <c r="I1" s="72"/>
    </row>
    <row r="2" spans="1:8" ht="13.5" customHeight="1" thickBot="1">
      <c r="A2" s="5"/>
      <c r="B2" s="5"/>
      <c r="C2" s="5"/>
      <c r="D2" s="5"/>
      <c r="E2" s="5"/>
      <c r="F2" s="6"/>
      <c r="G2" s="6"/>
      <c r="H2" s="7"/>
    </row>
    <row r="3" spans="1:9" ht="13.5" customHeight="1">
      <c r="A3" s="71"/>
      <c r="B3" s="71"/>
      <c r="C3" s="65"/>
      <c r="D3" s="65"/>
      <c r="E3" s="65"/>
      <c r="F3" s="66"/>
      <c r="G3" s="66"/>
      <c r="H3" s="67"/>
      <c r="I3" s="44"/>
    </row>
    <row r="4" spans="1:13" s="4" customFormat="1" ht="13.5" customHeight="1">
      <c r="A4" s="74"/>
      <c r="B4" s="74"/>
      <c r="C4" s="43"/>
      <c r="D4" s="43"/>
      <c r="E4" s="43"/>
      <c r="F4" s="75"/>
      <c r="G4" s="86"/>
      <c r="H4" s="28"/>
      <c r="I4" s="76"/>
      <c r="M4" s="84"/>
    </row>
    <row r="5" spans="1:13" s="4" customFormat="1" ht="13.5" customHeight="1">
      <c r="A5" s="78"/>
      <c r="B5" s="78"/>
      <c r="C5" s="77"/>
      <c r="D5" s="77"/>
      <c r="E5" s="77"/>
      <c r="F5" s="64"/>
      <c r="G5" s="86"/>
      <c r="H5" s="51"/>
      <c r="I5" s="76"/>
      <c r="M5" s="84"/>
    </row>
    <row r="6" spans="1:13" s="4" customFormat="1" ht="26.25">
      <c r="A6" s="78"/>
      <c r="B6" s="78"/>
      <c r="C6" s="77"/>
      <c r="D6" s="77"/>
      <c r="E6" s="77"/>
      <c r="F6" s="202" t="s">
        <v>86</v>
      </c>
      <c r="G6" s="87"/>
      <c r="H6" s="51"/>
      <c r="I6" s="76"/>
      <c r="M6" s="84"/>
    </row>
    <row r="7" spans="1:13" s="4" customFormat="1" ht="13.5" customHeight="1">
      <c r="A7" s="78"/>
      <c r="B7" s="78"/>
      <c r="C7" s="77"/>
      <c r="D7" s="77"/>
      <c r="E7" s="77"/>
      <c r="F7" s="64"/>
      <c r="G7" s="86"/>
      <c r="H7" s="51"/>
      <c r="I7" s="76"/>
      <c r="M7" s="84"/>
    </row>
    <row r="8" spans="1:9" ht="13.5" customHeight="1" thickBot="1">
      <c r="A8" s="45"/>
      <c r="B8" s="45"/>
      <c r="C8" s="46"/>
      <c r="D8" s="46"/>
      <c r="E8" s="46"/>
      <c r="F8" s="47"/>
      <c r="G8" s="47"/>
      <c r="H8" s="48"/>
      <c r="I8" s="49"/>
    </row>
    <row r="9" spans="1:8" ht="13.5" customHeight="1">
      <c r="A9" s="5"/>
      <c r="B9" s="5"/>
      <c r="C9" s="5"/>
      <c r="D9" s="5"/>
      <c r="E9" s="5"/>
      <c r="F9" s="6"/>
      <c r="G9" s="6"/>
      <c r="H9" s="7"/>
    </row>
    <row r="10" spans="1:9" ht="16.5" customHeight="1">
      <c r="A10" s="5"/>
      <c r="B10" s="256" t="s">
        <v>127</v>
      </c>
      <c r="C10" s="257"/>
      <c r="D10" s="257"/>
      <c r="E10" s="257"/>
      <c r="F10" s="257"/>
      <c r="G10" s="257"/>
      <c r="H10" s="257"/>
      <c r="I10" s="257"/>
    </row>
    <row r="11" spans="1:9" ht="16.5" customHeight="1">
      <c r="A11" s="5"/>
      <c r="B11" s="258" t="s">
        <v>88</v>
      </c>
      <c r="C11" s="258"/>
      <c r="D11" s="258"/>
      <c r="E11" s="258"/>
      <c r="F11" s="259"/>
      <c r="G11" s="258"/>
      <c r="H11" s="258"/>
      <c r="I11" s="260"/>
    </row>
    <row r="12" spans="1:13" s="81" customFormat="1" ht="12" customHeight="1">
      <c r="A12" s="79"/>
      <c r="B12" s="261" t="s">
        <v>101</v>
      </c>
      <c r="C12" s="262"/>
      <c r="D12" s="262"/>
      <c r="E12" s="262"/>
      <c r="F12" s="262"/>
      <c r="G12" s="262"/>
      <c r="H12" s="262"/>
      <c r="I12" s="263"/>
      <c r="M12" s="85"/>
    </row>
    <row r="13" spans="1:13" s="81" customFormat="1" ht="12" customHeight="1">
      <c r="A13" s="79"/>
      <c r="B13" s="79"/>
      <c r="C13" s="79"/>
      <c r="D13" s="79"/>
      <c r="E13" s="79"/>
      <c r="F13" s="79"/>
      <c r="G13" s="168"/>
      <c r="H13" s="168"/>
      <c r="I13" s="80"/>
      <c r="M13" s="85"/>
    </row>
    <row r="14" spans="1:7" ht="19.5" customHeight="1">
      <c r="A14" s="12"/>
      <c r="B14" s="12"/>
      <c r="C14" s="12"/>
      <c r="D14" s="12"/>
      <c r="E14" s="29"/>
      <c r="F14" s="270" t="s">
        <v>111</v>
      </c>
      <c r="G14" s="270"/>
    </row>
    <row r="15" spans="1:8" ht="12.75" customHeight="1">
      <c r="A15" s="12"/>
      <c r="B15" s="12"/>
      <c r="C15" s="12"/>
      <c r="D15" s="12"/>
      <c r="F15" s="28"/>
      <c r="G15" s="28"/>
      <c r="H15" s="59"/>
    </row>
    <row r="16" spans="1:11" ht="15" customHeight="1">
      <c r="A16" s="12"/>
      <c r="B16" s="12"/>
      <c r="C16" s="12"/>
      <c r="D16" s="12"/>
      <c r="F16" s="266" t="s">
        <v>128</v>
      </c>
      <c r="G16" s="267"/>
      <c r="H16" s="268" t="s">
        <v>139</v>
      </c>
      <c r="I16" s="269"/>
      <c r="J16" s="264" t="s">
        <v>87</v>
      </c>
      <c r="K16" s="265"/>
    </row>
    <row r="17" spans="1:11" ht="15.75" customHeight="1">
      <c r="A17" s="12"/>
      <c r="B17" s="30"/>
      <c r="C17" s="31"/>
      <c r="D17" s="31"/>
      <c r="E17" s="203" t="s">
        <v>1</v>
      </c>
      <c r="F17" s="10" t="s">
        <v>2</v>
      </c>
      <c r="G17" s="10" t="s">
        <v>3</v>
      </c>
      <c r="H17" s="89" t="s">
        <v>2</v>
      </c>
      <c r="I17" s="89" t="s">
        <v>3</v>
      </c>
      <c r="J17" s="89" t="s">
        <v>2</v>
      </c>
      <c r="K17" s="89" t="s">
        <v>3</v>
      </c>
    </row>
    <row r="18" spans="1:11" ht="12.75" customHeight="1">
      <c r="A18" s="12"/>
      <c r="B18" s="11"/>
      <c r="C18" s="12"/>
      <c r="D18" s="12"/>
      <c r="E18" s="9" t="s">
        <v>0</v>
      </c>
      <c r="F18" s="27"/>
      <c r="G18" s="27"/>
      <c r="H18" s="90"/>
      <c r="I18" s="90"/>
      <c r="J18" s="90"/>
      <c r="K18" s="90"/>
    </row>
    <row r="19" spans="1:11" ht="15.75" customHeight="1">
      <c r="A19" s="12"/>
      <c r="B19" s="204" t="s">
        <v>4</v>
      </c>
      <c r="C19" s="12"/>
      <c r="D19" s="12"/>
      <c r="F19" s="27"/>
      <c r="G19" s="210">
        <f>F21+F37+F41+F43+F46</f>
        <v>8410716.7</v>
      </c>
      <c r="H19" s="90"/>
      <c r="I19" s="211">
        <f>H21+H37+H41+H43+H46</f>
        <v>8128053.040000001</v>
      </c>
      <c r="J19" s="90"/>
      <c r="K19" s="91">
        <v>12020729812</v>
      </c>
    </row>
    <row r="20" spans="1:11" ht="12.75" customHeight="1">
      <c r="A20" s="12"/>
      <c r="B20" s="16"/>
      <c r="C20" s="12"/>
      <c r="D20" s="12"/>
      <c r="F20" s="27"/>
      <c r="G20" s="145"/>
      <c r="H20" s="90"/>
      <c r="I20" s="130"/>
      <c r="J20" s="90"/>
      <c r="K20" s="91"/>
    </row>
    <row r="21" spans="1:11" ht="15" customHeight="1">
      <c r="A21" s="12"/>
      <c r="B21" s="11"/>
      <c r="C21" s="36" t="s">
        <v>79</v>
      </c>
      <c r="D21" s="12"/>
      <c r="F21" s="212">
        <f>SUM(F23:F34)</f>
        <v>4459130.02</v>
      </c>
      <c r="G21" s="32"/>
      <c r="H21" s="213">
        <f>SUM(H23:H34)</f>
        <v>4110577.0700000003</v>
      </c>
      <c r="I21" s="92"/>
      <c r="J21" s="92">
        <f>SUM(J23:J34)</f>
        <v>2763901685</v>
      </c>
      <c r="K21" s="92"/>
    </row>
    <row r="22" spans="1:11" ht="12.75" customHeight="1">
      <c r="A22" s="12"/>
      <c r="B22" s="11"/>
      <c r="C22" s="12"/>
      <c r="D22" s="12"/>
      <c r="F22" s="146"/>
      <c r="G22" s="32"/>
      <c r="H22" s="147"/>
      <c r="I22" s="92"/>
      <c r="J22" s="148"/>
      <c r="K22" s="92"/>
    </row>
    <row r="23" spans="1:11" ht="12.75" customHeight="1">
      <c r="A23" s="12"/>
      <c r="B23" s="11"/>
      <c r="C23" s="12"/>
      <c r="D23" t="s">
        <v>21</v>
      </c>
      <c r="E23" s="228" t="s">
        <v>91</v>
      </c>
      <c r="F23" s="214">
        <f>1781337.05+153692.2-60000</f>
        <v>1875029.25</v>
      </c>
      <c r="G23" s="35"/>
      <c r="H23" s="217">
        <v>1822883.61</v>
      </c>
      <c r="I23" s="92"/>
      <c r="J23" s="93">
        <v>2044114950</v>
      </c>
      <c r="K23" s="92"/>
    </row>
    <row r="24" spans="1:11" ht="12.75" customHeight="1">
      <c r="A24" s="12"/>
      <c r="B24" s="11"/>
      <c r="C24" s="12"/>
      <c r="D24" t="s">
        <v>21</v>
      </c>
      <c r="E24" s="228" t="s">
        <v>92</v>
      </c>
      <c r="F24" s="214">
        <f>862043.25+152103.6+32298-85761.2</f>
        <v>960683.65</v>
      </c>
      <c r="G24" s="35"/>
      <c r="H24" s="217">
        <v>921606.77</v>
      </c>
      <c r="I24" s="92"/>
      <c r="J24" s="93"/>
      <c r="K24" s="92"/>
    </row>
    <row r="25" spans="1:11" ht="12.75" customHeight="1">
      <c r="A25" s="12"/>
      <c r="B25" s="11"/>
      <c r="C25" s="12"/>
      <c r="D25" t="s">
        <v>21</v>
      </c>
      <c r="E25" s="228" t="s">
        <v>95</v>
      </c>
      <c r="F25" s="214">
        <v>127282</v>
      </c>
      <c r="G25" s="35"/>
      <c r="H25" s="217">
        <v>93615.43</v>
      </c>
      <c r="I25" s="92"/>
      <c r="J25" s="93"/>
      <c r="K25" s="92"/>
    </row>
    <row r="26" spans="1:11" ht="12.75" customHeight="1">
      <c r="A26" s="12"/>
      <c r="B26" s="11"/>
      <c r="C26" s="12"/>
      <c r="D26" t="s">
        <v>21</v>
      </c>
      <c r="E26" s="228" t="s">
        <v>99</v>
      </c>
      <c r="F26" s="215">
        <f>200418.84+168491+82794.74+60000</f>
        <v>511704.57999999996</v>
      </c>
      <c r="G26" s="35"/>
      <c r="H26" s="217">
        <v>436761.23</v>
      </c>
      <c r="I26" s="92"/>
      <c r="J26" s="93">
        <v>525125985</v>
      </c>
      <c r="K26" s="92"/>
    </row>
    <row r="27" spans="1:11" ht="12.75" customHeight="1">
      <c r="A27" s="12"/>
      <c r="B27" s="11"/>
      <c r="C27" s="12"/>
      <c r="D27" t="s">
        <v>21</v>
      </c>
      <c r="E27" s="228" t="s">
        <v>84</v>
      </c>
      <c r="F27" s="215">
        <f>4009.8+63342.54</f>
        <v>67352.34</v>
      </c>
      <c r="G27" s="35"/>
      <c r="H27" s="217">
        <v>60755.18</v>
      </c>
      <c r="I27" s="92"/>
      <c r="J27" s="93">
        <v>85455465</v>
      </c>
      <c r="K27" s="92"/>
    </row>
    <row r="28" spans="1:11" ht="12.75" customHeight="1" hidden="1">
      <c r="A28" s="12"/>
      <c r="B28" s="11"/>
      <c r="C28" s="12"/>
      <c r="D28" t="s">
        <v>21</v>
      </c>
      <c r="E28" s="228" t="s">
        <v>85</v>
      </c>
      <c r="F28" s="216"/>
      <c r="G28" s="35"/>
      <c r="H28" s="217"/>
      <c r="I28" s="92"/>
      <c r="J28" s="93"/>
      <c r="K28" s="92"/>
    </row>
    <row r="29" spans="1:11" ht="12.75" customHeight="1">
      <c r="A29" s="12"/>
      <c r="B29" s="11"/>
      <c r="C29" s="12"/>
      <c r="D29" t="s">
        <v>21</v>
      </c>
      <c r="E29" s="228" t="s">
        <v>118</v>
      </c>
      <c r="F29" s="215">
        <f>42333.33+69757.72+30419.7</f>
        <v>142510.75</v>
      </c>
      <c r="G29" s="35"/>
      <c r="H29" s="217">
        <v>123650.04</v>
      </c>
      <c r="I29" s="92"/>
      <c r="J29" s="93">
        <v>0</v>
      </c>
      <c r="K29" s="92"/>
    </row>
    <row r="30" spans="1:11" ht="12.75" customHeight="1">
      <c r="A30" s="12"/>
      <c r="B30" s="11"/>
      <c r="C30" s="12"/>
      <c r="D30" t="s">
        <v>21</v>
      </c>
      <c r="E30" s="228" t="s">
        <v>90</v>
      </c>
      <c r="F30" s="215">
        <v>15221.78</v>
      </c>
      <c r="G30" s="35"/>
      <c r="H30" s="217">
        <v>14517.38</v>
      </c>
      <c r="I30" s="92"/>
      <c r="J30" s="93">
        <v>109205285</v>
      </c>
      <c r="K30" s="92"/>
    </row>
    <row r="31" spans="1:11" ht="12.75" customHeight="1">
      <c r="A31" s="12"/>
      <c r="B31" s="11"/>
      <c r="C31" s="12"/>
      <c r="D31" s="12" t="s">
        <v>21</v>
      </c>
      <c r="E31" s="228" t="s">
        <v>115</v>
      </c>
      <c r="F31" s="215">
        <f>169581.16+14467.18+158333.33</f>
        <v>342381.67</v>
      </c>
      <c r="G31" s="35"/>
      <c r="H31" s="217">
        <v>315626.68</v>
      </c>
      <c r="I31" s="92"/>
      <c r="J31" s="93"/>
      <c r="K31" s="92"/>
    </row>
    <row r="32" spans="1:11" ht="12.75" customHeight="1">
      <c r="A32" s="12"/>
      <c r="B32" s="11"/>
      <c r="C32" s="12"/>
      <c r="D32" s="12" t="s">
        <v>21</v>
      </c>
      <c r="E32" s="228" t="s">
        <v>125</v>
      </c>
      <c r="F32" s="215">
        <v>0</v>
      </c>
      <c r="G32" s="35"/>
      <c r="H32" s="217">
        <v>58333.33</v>
      </c>
      <c r="I32" s="92"/>
      <c r="J32" s="93"/>
      <c r="K32" s="92"/>
    </row>
    <row r="33" spans="1:11" ht="12.75" customHeight="1">
      <c r="A33" s="12"/>
      <c r="B33" s="11"/>
      <c r="C33" s="12"/>
      <c r="D33" s="12" t="s">
        <v>21</v>
      </c>
      <c r="E33" s="228" t="s">
        <v>124</v>
      </c>
      <c r="F33" s="215">
        <v>218400</v>
      </c>
      <c r="G33" s="35"/>
      <c r="H33" s="217">
        <v>33003.8</v>
      </c>
      <c r="I33" s="92"/>
      <c r="J33" s="93"/>
      <c r="K33" s="92"/>
    </row>
    <row r="34" spans="1:11" ht="12.75" customHeight="1">
      <c r="A34" s="12"/>
      <c r="B34" s="11"/>
      <c r="C34" s="12"/>
      <c r="D34" t="s">
        <v>21</v>
      </c>
      <c r="E34" s="228" t="s">
        <v>129</v>
      </c>
      <c r="F34" s="215">
        <v>198564</v>
      </c>
      <c r="G34" s="35"/>
      <c r="H34" s="217">
        <v>229823.62</v>
      </c>
      <c r="I34" s="92"/>
      <c r="J34" s="93"/>
      <c r="K34" s="92"/>
    </row>
    <row r="35" spans="1:11" ht="12.75" customHeight="1">
      <c r="A35" s="12"/>
      <c r="B35" s="11"/>
      <c r="C35" s="12"/>
      <c r="D35"/>
      <c r="F35" s="172"/>
      <c r="G35" s="35"/>
      <c r="H35" s="128"/>
      <c r="I35" s="92"/>
      <c r="J35" s="93"/>
      <c r="K35" s="92"/>
    </row>
    <row r="36" spans="1:11" ht="12.75" customHeight="1">
      <c r="A36" s="12"/>
      <c r="B36" s="11"/>
      <c r="C36" s="36" t="s">
        <v>78</v>
      </c>
      <c r="D36" s="12"/>
      <c r="F36" s="26"/>
      <c r="G36" s="32"/>
      <c r="H36" s="95"/>
      <c r="I36" s="92"/>
      <c r="J36" s="95"/>
      <c r="K36" s="92"/>
    </row>
    <row r="37" spans="1:11" ht="12.75" customHeight="1">
      <c r="A37" s="12"/>
      <c r="B37" s="11"/>
      <c r="C37" s="12"/>
      <c r="D37" s="36" t="s">
        <v>5</v>
      </c>
      <c r="F37" s="218">
        <f>SUM(F38:F39)</f>
        <v>0</v>
      </c>
      <c r="G37" s="32"/>
      <c r="H37" s="219">
        <f>H38+H39</f>
        <v>831.56</v>
      </c>
      <c r="I37" s="92"/>
      <c r="J37" s="95">
        <f>J38+J39</f>
        <v>23192468</v>
      </c>
      <c r="K37" s="92"/>
    </row>
    <row r="38" spans="1:11" ht="12.75" customHeight="1">
      <c r="A38" s="12"/>
      <c r="B38" s="11"/>
      <c r="C38" s="12"/>
      <c r="D38" t="s">
        <v>21</v>
      </c>
      <c r="E38" s="228" t="s">
        <v>80</v>
      </c>
      <c r="F38" s="220">
        <v>0</v>
      </c>
      <c r="G38" s="82"/>
      <c r="H38" s="191">
        <v>996.51</v>
      </c>
      <c r="I38" s="92"/>
      <c r="J38" s="94">
        <v>22527154</v>
      </c>
      <c r="K38" s="92"/>
    </row>
    <row r="39" spans="1:11" ht="12.75" customHeight="1">
      <c r="A39" s="12"/>
      <c r="B39" s="11"/>
      <c r="C39" s="12"/>
      <c r="D39" t="s">
        <v>21</v>
      </c>
      <c r="E39" s="228" t="s">
        <v>83</v>
      </c>
      <c r="F39" s="221">
        <v>0</v>
      </c>
      <c r="G39" s="35"/>
      <c r="H39" s="222">
        <v>-164.95</v>
      </c>
      <c r="I39" s="92"/>
      <c r="J39" s="96">
        <v>665314</v>
      </c>
      <c r="K39" s="92"/>
    </row>
    <row r="40" spans="1:11" ht="12.75" customHeight="1">
      <c r="A40" s="12"/>
      <c r="B40" s="11"/>
      <c r="C40" s="12"/>
      <c r="D40"/>
      <c r="F40" s="173"/>
      <c r="G40" s="35"/>
      <c r="H40" s="128"/>
      <c r="I40" s="92"/>
      <c r="J40" s="96"/>
      <c r="K40" s="92"/>
    </row>
    <row r="41" spans="1:11" ht="12.75" customHeight="1">
      <c r="A41" s="12"/>
      <c r="B41" s="11"/>
      <c r="C41" s="36" t="s">
        <v>77</v>
      </c>
      <c r="D41" s="12"/>
      <c r="F41" s="223">
        <v>0</v>
      </c>
      <c r="G41" s="32"/>
      <c r="H41" s="225">
        <f>J41/1936.27</f>
        <v>0</v>
      </c>
      <c r="I41" s="92"/>
      <c r="J41" s="97">
        <v>0</v>
      </c>
      <c r="K41" s="92"/>
    </row>
    <row r="42" spans="1:11" ht="12.75" customHeight="1">
      <c r="A42" s="12"/>
      <c r="B42" s="11"/>
      <c r="C42" s="12"/>
      <c r="D42" s="12"/>
      <c r="F42" s="224"/>
      <c r="G42" s="32"/>
      <c r="H42" s="225"/>
      <c r="I42" s="92"/>
      <c r="J42" s="98"/>
      <c r="K42" s="92"/>
    </row>
    <row r="43" spans="1:11" ht="12.75" customHeight="1">
      <c r="A43" s="12"/>
      <c r="B43" s="11"/>
      <c r="C43" s="36" t="s">
        <v>6</v>
      </c>
      <c r="D43" s="12"/>
      <c r="F43" s="224">
        <v>0</v>
      </c>
      <c r="G43" s="32"/>
      <c r="H43" s="225">
        <f>J43/1936.27</f>
        <v>0</v>
      </c>
      <c r="I43" s="92"/>
      <c r="J43" s="98">
        <v>0</v>
      </c>
      <c r="K43" s="92"/>
    </row>
    <row r="44" spans="1:11" ht="12.75" customHeight="1">
      <c r="A44" s="12"/>
      <c r="B44" s="11"/>
      <c r="C44" s="12"/>
      <c r="D44" s="12"/>
      <c r="F44" s="32"/>
      <c r="G44" s="32"/>
      <c r="H44" s="128"/>
      <c r="I44" s="92"/>
      <c r="J44" s="92"/>
      <c r="K44" s="92"/>
    </row>
    <row r="45" spans="1:11" ht="12.75" customHeight="1">
      <c r="A45" s="12"/>
      <c r="B45" s="11"/>
      <c r="C45" s="36" t="s">
        <v>7</v>
      </c>
      <c r="D45" s="12"/>
      <c r="F45" s="73" t="s">
        <v>0</v>
      </c>
      <c r="G45" s="15"/>
      <c r="H45" s="128"/>
      <c r="I45" s="95"/>
      <c r="J45" s="99">
        <v>0</v>
      </c>
      <c r="K45" s="95"/>
    </row>
    <row r="46" spans="1:11" ht="15" customHeight="1">
      <c r="A46" s="12"/>
      <c r="B46" s="11"/>
      <c r="C46" s="12"/>
      <c r="D46" s="36" t="s">
        <v>8</v>
      </c>
      <c r="F46" s="226">
        <f>F48+F53+F64+F58+F59+F60+F67+F71+F72+F76+F78+F82+F83+F84</f>
        <v>3951586.68</v>
      </c>
      <c r="G46" s="15"/>
      <c r="H46" s="227">
        <f>H48+H53+H64+H58+H59+H60+H67+H71+H72+H76+H78+H82+H83+H84</f>
        <v>4016644.41</v>
      </c>
      <c r="I46" s="95"/>
      <c r="J46" s="100">
        <v>3635595181</v>
      </c>
      <c r="K46" s="95"/>
    </row>
    <row r="47" spans="1:11" ht="12.75" customHeight="1">
      <c r="A47" s="12"/>
      <c r="B47" s="11"/>
      <c r="C47" s="12"/>
      <c r="D47" s="12"/>
      <c r="F47" s="149"/>
      <c r="G47" s="15"/>
      <c r="H47" s="143"/>
      <c r="I47" s="95"/>
      <c r="J47" s="150"/>
      <c r="K47" s="95"/>
    </row>
    <row r="48" spans="1:11" ht="12.75" customHeight="1">
      <c r="A48" s="12"/>
      <c r="B48" s="11"/>
      <c r="C48" s="12"/>
      <c r="D48" t="s">
        <v>21</v>
      </c>
      <c r="E48" s="228" t="s">
        <v>91</v>
      </c>
      <c r="F48" s="215">
        <f>F49</f>
        <v>1870713.11</v>
      </c>
      <c r="G48" s="35"/>
      <c r="H48" s="179">
        <f>H49</f>
        <v>1928409.94</v>
      </c>
      <c r="I48" s="101"/>
      <c r="J48" s="93">
        <v>2867127482</v>
      </c>
      <c r="K48" s="101"/>
    </row>
    <row r="49" spans="1:11" ht="12.75" customHeight="1">
      <c r="A49" s="12"/>
      <c r="B49" s="11"/>
      <c r="C49" s="12"/>
      <c r="D49" s="158"/>
      <c r="E49" s="158" t="s">
        <v>96</v>
      </c>
      <c r="F49" s="174">
        <f>SUM(F50:F52)</f>
        <v>1870713.11</v>
      </c>
      <c r="G49" s="35"/>
      <c r="H49" s="159">
        <f>SUM(H50:H52)</f>
        <v>1928409.94</v>
      </c>
      <c r="I49" s="101"/>
      <c r="J49" s="93"/>
      <c r="K49" s="101"/>
    </row>
    <row r="50" spans="1:11" ht="12.75" customHeight="1">
      <c r="A50" s="12"/>
      <c r="B50" s="11"/>
      <c r="C50" s="12"/>
      <c r="D50" s="158"/>
      <c r="E50" s="169" t="s">
        <v>104</v>
      </c>
      <c r="F50" s="174">
        <v>1793557.11</v>
      </c>
      <c r="G50" s="35"/>
      <c r="H50" s="159">
        <v>1802715.64</v>
      </c>
      <c r="I50" s="101"/>
      <c r="J50" s="93"/>
      <c r="K50" s="101"/>
    </row>
    <row r="51" spans="1:11" ht="12.75" customHeight="1">
      <c r="A51" s="12"/>
      <c r="B51" s="11"/>
      <c r="C51" s="12"/>
      <c r="D51" s="158"/>
      <c r="E51" s="169" t="s">
        <v>105</v>
      </c>
      <c r="F51" s="174">
        <v>77156</v>
      </c>
      <c r="G51" s="35"/>
      <c r="H51" s="159">
        <v>77156.11</v>
      </c>
      <c r="I51" s="101"/>
      <c r="J51" s="93"/>
      <c r="K51" s="101"/>
    </row>
    <row r="52" spans="1:11" ht="12.75" customHeight="1">
      <c r="A52" s="12"/>
      <c r="B52" s="11"/>
      <c r="C52" s="12"/>
      <c r="D52" s="158"/>
      <c r="E52" s="169" t="s">
        <v>112</v>
      </c>
      <c r="F52" s="174">
        <v>0</v>
      </c>
      <c r="G52" s="35"/>
      <c r="H52" s="159">
        <v>48538.19</v>
      </c>
      <c r="I52" s="101"/>
      <c r="J52" s="93"/>
      <c r="K52" s="101"/>
    </row>
    <row r="53" spans="1:11" ht="12.75" customHeight="1">
      <c r="A53" s="12"/>
      <c r="B53" s="11"/>
      <c r="C53" s="12"/>
      <c r="D53" t="s">
        <v>21</v>
      </c>
      <c r="E53" s="228" t="s">
        <v>92</v>
      </c>
      <c r="F53" s="215">
        <f>F54</f>
        <v>770791.25</v>
      </c>
      <c r="G53" s="35"/>
      <c r="H53" s="217">
        <f>H54</f>
        <v>757182.33</v>
      </c>
      <c r="I53" s="101"/>
      <c r="J53" s="93"/>
      <c r="K53" s="101"/>
    </row>
    <row r="54" spans="1:11" ht="12.75" customHeight="1">
      <c r="A54" s="12"/>
      <c r="B54" s="11"/>
      <c r="C54" s="12"/>
      <c r="D54" s="158"/>
      <c r="E54" s="158" t="s">
        <v>96</v>
      </c>
      <c r="F54" s="174">
        <f>SUM(F55:F57)</f>
        <v>770791.25</v>
      </c>
      <c r="G54" s="35"/>
      <c r="H54" s="159">
        <f>SUM(H55:H57)</f>
        <v>757182.33</v>
      </c>
      <c r="I54" s="101"/>
      <c r="J54" s="93"/>
      <c r="K54" s="101"/>
    </row>
    <row r="55" spans="1:11" ht="12.75" customHeight="1">
      <c r="A55" s="12"/>
      <c r="B55" s="11"/>
      <c r="C55" s="12"/>
      <c r="D55" s="158"/>
      <c r="E55" s="169" t="s">
        <v>103</v>
      </c>
      <c r="F55" s="174">
        <v>761978.75</v>
      </c>
      <c r="G55" s="35"/>
      <c r="H55" s="159">
        <v>717626.64</v>
      </c>
      <c r="I55" s="101"/>
      <c r="J55" s="93"/>
      <c r="K55" s="101"/>
    </row>
    <row r="56" spans="1:11" ht="12.75" customHeight="1">
      <c r="A56" s="12"/>
      <c r="B56" s="11"/>
      <c r="C56" s="12"/>
      <c r="D56" s="158"/>
      <c r="E56" s="169" t="s">
        <v>108</v>
      </c>
      <c r="F56" s="174">
        <v>8812.5</v>
      </c>
      <c r="G56" s="35"/>
      <c r="H56" s="159">
        <v>8812.5</v>
      </c>
      <c r="I56" s="101"/>
      <c r="J56" s="93"/>
      <c r="K56" s="101"/>
    </row>
    <row r="57" spans="1:11" ht="12.75" customHeight="1">
      <c r="A57" s="12"/>
      <c r="B57" s="11"/>
      <c r="C57" s="12"/>
      <c r="D57" s="158"/>
      <c r="E57" s="169" t="s">
        <v>112</v>
      </c>
      <c r="F57" s="174">
        <v>0</v>
      </c>
      <c r="G57" s="35"/>
      <c r="H57" s="159">
        <v>30743.19</v>
      </c>
      <c r="I57" s="101"/>
      <c r="J57" s="93"/>
      <c r="K57" s="101"/>
    </row>
    <row r="58" spans="1:11" ht="12.75" customHeight="1">
      <c r="A58" s="12"/>
      <c r="B58" s="11"/>
      <c r="C58" s="12"/>
      <c r="D58" s="158" t="s">
        <v>21</v>
      </c>
      <c r="E58" s="228" t="s">
        <v>95</v>
      </c>
      <c r="F58" s="229">
        <v>0</v>
      </c>
      <c r="G58" s="35"/>
      <c r="H58" s="217">
        <v>1010.39</v>
      </c>
      <c r="I58" s="101"/>
      <c r="J58" s="93"/>
      <c r="K58" s="101"/>
    </row>
    <row r="59" spans="1:11" ht="12.75" customHeight="1">
      <c r="A59" s="12"/>
      <c r="B59" s="11"/>
      <c r="C59" s="12"/>
      <c r="D59" s="158" t="s">
        <v>21</v>
      </c>
      <c r="E59" s="228" t="s">
        <v>83</v>
      </c>
      <c r="F59" s="229">
        <v>0</v>
      </c>
      <c r="G59" s="35"/>
      <c r="H59" s="217">
        <v>932.8</v>
      </c>
      <c r="I59" s="101"/>
      <c r="J59" s="93"/>
      <c r="K59" s="101"/>
    </row>
    <row r="60" spans="1:11" ht="12.75" customHeight="1">
      <c r="A60" s="12"/>
      <c r="B60" s="11"/>
      <c r="C60" s="12"/>
      <c r="D60" s="158" t="s">
        <v>21</v>
      </c>
      <c r="E60" s="228" t="s">
        <v>109</v>
      </c>
      <c r="F60" s="215">
        <f>F61</f>
        <v>147328.05</v>
      </c>
      <c r="G60" s="35"/>
      <c r="H60" s="217">
        <f>H61</f>
        <v>111897.22</v>
      </c>
      <c r="I60" s="101"/>
      <c r="J60" s="93"/>
      <c r="K60" s="101"/>
    </row>
    <row r="61" spans="1:11" ht="12.75" customHeight="1">
      <c r="A61" s="12"/>
      <c r="B61" s="11"/>
      <c r="C61" s="12"/>
      <c r="D61" s="158"/>
      <c r="E61" s="158" t="s">
        <v>96</v>
      </c>
      <c r="F61" s="174">
        <f>SUM(F62:F63)</f>
        <v>147328.05</v>
      </c>
      <c r="G61" s="35"/>
      <c r="H61" s="159">
        <f>SUM(H62:H63)</f>
        <v>111897.22</v>
      </c>
      <c r="I61" s="101"/>
      <c r="J61" s="93"/>
      <c r="K61" s="101"/>
    </row>
    <row r="62" spans="1:11" ht="12.75" customHeight="1">
      <c r="A62" s="12"/>
      <c r="B62" s="11"/>
      <c r="C62" s="12"/>
      <c r="D62" s="158"/>
      <c r="E62" s="169" t="s">
        <v>132</v>
      </c>
      <c r="F62" s="174">
        <v>57328.05</v>
      </c>
      <c r="G62" s="35"/>
      <c r="H62" s="159">
        <v>111897.22</v>
      </c>
      <c r="I62" s="101"/>
      <c r="J62" s="93"/>
      <c r="K62" s="101"/>
    </row>
    <row r="63" spans="1:11" ht="12.75" customHeight="1">
      <c r="A63" s="12"/>
      <c r="B63" s="11"/>
      <c r="C63" s="12"/>
      <c r="D63" s="158"/>
      <c r="E63" s="169" t="s">
        <v>117</v>
      </c>
      <c r="F63" s="174">
        <v>90000</v>
      </c>
      <c r="G63" s="35"/>
      <c r="H63" s="159">
        <v>0</v>
      </c>
      <c r="I63" s="101"/>
      <c r="J63" s="93"/>
      <c r="K63" s="101"/>
    </row>
    <row r="64" spans="1:11" ht="12.75" customHeight="1">
      <c r="A64" s="12"/>
      <c r="B64" s="11"/>
      <c r="C64" s="12"/>
      <c r="D64" s="158" t="s">
        <v>21</v>
      </c>
      <c r="E64" s="228" t="s">
        <v>84</v>
      </c>
      <c r="F64" s="215">
        <f>F65</f>
        <v>85002.66</v>
      </c>
      <c r="G64" s="35"/>
      <c r="H64" s="217">
        <f>H65</f>
        <v>81430.04</v>
      </c>
      <c r="I64" s="101"/>
      <c r="J64" s="93"/>
      <c r="K64" s="101"/>
    </row>
    <row r="65" spans="1:11" ht="12.75" customHeight="1">
      <c r="A65" s="12"/>
      <c r="B65" s="11"/>
      <c r="C65" s="12"/>
      <c r="D65" s="158"/>
      <c r="E65" s="158" t="s">
        <v>96</v>
      </c>
      <c r="F65" s="174">
        <f>F66</f>
        <v>85002.66</v>
      </c>
      <c r="G65" s="35"/>
      <c r="H65" s="159">
        <f>SUM(H66)</f>
        <v>81430.04</v>
      </c>
      <c r="I65" s="101"/>
      <c r="J65" s="93"/>
      <c r="K65" s="101"/>
    </row>
    <row r="66" spans="1:11" ht="12.75" customHeight="1">
      <c r="A66" s="12"/>
      <c r="B66" s="11"/>
      <c r="C66" s="12"/>
      <c r="D66" s="158"/>
      <c r="E66" s="169" t="s">
        <v>103</v>
      </c>
      <c r="F66" s="174">
        <v>85002.66</v>
      </c>
      <c r="G66" s="35"/>
      <c r="H66" s="159">
        <v>81430.04</v>
      </c>
      <c r="I66" s="101"/>
      <c r="J66" s="93"/>
      <c r="K66" s="101"/>
    </row>
    <row r="67" spans="1:11" ht="12.75" customHeight="1">
      <c r="A67" s="12"/>
      <c r="B67" s="11"/>
      <c r="C67" s="12"/>
      <c r="D67" t="s">
        <v>21</v>
      </c>
      <c r="E67" s="228" t="s">
        <v>118</v>
      </c>
      <c r="F67" s="215">
        <f>F68</f>
        <v>178000</v>
      </c>
      <c r="G67" s="35"/>
      <c r="H67" s="217">
        <f>H68</f>
        <v>129650</v>
      </c>
      <c r="I67" s="101"/>
      <c r="J67" s="93">
        <v>456346688</v>
      </c>
      <c r="K67" s="101"/>
    </row>
    <row r="68" spans="1:11" ht="12.75" customHeight="1">
      <c r="A68" s="12"/>
      <c r="B68" s="11"/>
      <c r="C68" s="12"/>
      <c r="D68"/>
      <c r="E68" s="158" t="s">
        <v>96</v>
      </c>
      <c r="F68" s="174">
        <f>SUM(F69:F70)</f>
        <v>178000</v>
      </c>
      <c r="G68" s="35"/>
      <c r="H68" s="159">
        <f>SUM(H69:H70)</f>
        <v>129650</v>
      </c>
      <c r="I68" s="101"/>
      <c r="J68" s="93"/>
      <c r="K68" s="101"/>
    </row>
    <row r="69" spans="1:11" ht="12.75" customHeight="1">
      <c r="A69" s="12"/>
      <c r="B69" s="11"/>
      <c r="C69" s="12"/>
      <c r="D69"/>
      <c r="E69" s="169" t="s">
        <v>116</v>
      </c>
      <c r="F69" s="174">
        <v>100000</v>
      </c>
      <c r="G69" s="35"/>
      <c r="H69" s="159">
        <v>51650</v>
      </c>
      <c r="I69" s="101"/>
      <c r="J69" s="93"/>
      <c r="K69" s="101"/>
    </row>
    <row r="70" spans="1:11" ht="12.75" customHeight="1">
      <c r="A70" s="12"/>
      <c r="B70" s="11"/>
      <c r="C70" s="12"/>
      <c r="D70"/>
      <c r="E70" s="169" t="s">
        <v>120</v>
      </c>
      <c r="F70" s="174">
        <v>78000</v>
      </c>
      <c r="G70" s="35"/>
      <c r="H70" s="159">
        <v>78000</v>
      </c>
      <c r="I70" s="101"/>
      <c r="J70" s="93"/>
      <c r="K70" s="101"/>
    </row>
    <row r="71" spans="1:11" ht="12.75" customHeight="1">
      <c r="A71" s="12"/>
      <c r="B71" s="11"/>
      <c r="C71" s="12"/>
      <c r="D71" t="s">
        <v>21</v>
      </c>
      <c r="E71" s="228" t="s">
        <v>90</v>
      </c>
      <c r="F71" s="215">
        <v>0</v>
      </c>
      <c r="G71" s="35"/>
      <c r="H71" s="217">
        <v>4000</v>
      </c>
      <c r="I71" s="101"/>
      <c r="J71" s="93"/>
      <c r="K71" s="101"/>
    </row>
    <row r="72" spans="1:11" ht="12.75" customHeight="1">
      <c r="A72" s="12"/>
      <c r="B72" s="11"/>
      <c r="C72" s="12"/>
      <c r="D72" s="12" t="s">
        <v>21</v>
      </c>
      <c r="E72" s="228" t="s">
        <v>115</v>
      </c>
      <c r="F72" s="215">
        <f>F73</f>
        <v>33377.67</v>
      </c>
      <c r="G72" s="35"/>
      <c r="H72" s="217">
        <f>H73</f>
        <v>48132.38</v>
      </c>
      <c r="I72" s="101"/>
      <c r="J72" s="93">
        <v>1595647</v>
      </c>
      <c r="K72" s="101"/>
    </row>
    <row r="73" spans="1:11" ht="12.75" customHeight="1">
      <c r="A73" s="12"/>
      <c r="B73" s="11"/>
      <c r="C73" s="12"/>
      <c r="D73" s="12"/>
      <c r="E73" s="158" t="s">
        <v>96</v>
      </c>
      <c r="F73" s="174">
        <f>SUM(F74:F75)</f>
        <v>33377.67</v>
      </c>
      <c r="G73" s="35"/>
      <c r="H73" s="159">
        <f>SUM(H74:H75)</f>
        <v>48132.38</v>
      </c>
      <c r="I73" s="101"/>
      <c r="J73" s="93">
        <v>1628745</v>
      </c>
      <c r="K73" s="101"/>
    </row>
    <row r="74" spans="1:11" ht="12.75" customHeight="1">
      <c r="A74" s="12"/>
      <c r="B74" s="11"/>
      <c r="C74" s="12"/>
      <c r="D74" s="12"/>
      <c r="E74" s="169" t="s">
        <v>132</v>
      </c>
      <c r="F74" s="174">
        <v>33377.67</v>
      </c>
      <c r="G74" s="35"/>
      <c r="H74" s="159">
        <v>47682.38</v>
      </c>
      <c r="I74" s="101"/>
      <c r="J74" s="93">
        <v>9644</v>
      </c>
      <c r="K74" s="101"/>
    </row>
    <row r="75" spans="1:11" ht="12.75" customHeight="1">
      <c r="A75" s="12"/>
      <c r="B75" s="11"/>
      <c r="C75" s="12"/>
      <c r="D75" s="12"/>
      <c r="E75" s="169" t="s">
        <v>121</v>
      </c>
      <c r="F75" s="174">
        <v>0</v>
      </c>
      <c r="G75" s="35"/>
      <c r="H75" s="159">
        <v>450</v>
      </c>
      <c r="I75" s="101"/>
      <c r="J75" s="93"/>
      <c r="K75" s="101"/>
    </row>
    <row r="76" spans="1:11" ht="12.75" customHeight="1">
      <c r="A76" s="12"/>
      <c r="B76" s="11"/>
      <c r="C76" s="12"/>
      <c r="D76" s="12" t="s">
        <v>21</v>
      </c>
      <c r="E76" s="228" t="s">
        <v>130</v>
      </c>
      <c r="F76" s="174">
        <f>F77</f>
        <v>0</v>
      </c>
      <c r="G76" s="35"/>
      <c r="H76" s="217">
        <f>H77</f>
        <v>11000</v>
      </c>
      <c r="I76" s="101"/>
      <c r="J76" s="93"/>
      <c r="K76" s="101"/>
    </row>
    <row r="77" spans="1:11" ht="12.75" customHeight="1">
      <c r="A77" s="12"/>
      <c r="B77" s="11"/>
      <c r="C77" s="12"/>
      <c r="D77" s="12"/>
      <c r="E77" s="169" t="s">
        <v>106</v>
      </c>
      <c r="F77" s="174">
        <v>0</v>
      </c>
      <c r="G77" s="35"/>
      <c r="H77" s="159">
        <v>11000</v>
      </c>
      <c r="I77" s="101"/>
      <c r="J77" s="93"/>
      <c r="K77" s="101"/>
    </row>
    <row r="78" spans="1:11" ht="12.75" customHeight="1">
      <c r="A78" s="12"/>
      <c r="B78" s="11"/>
      <c r="C78" s="12"/>
      <c r="D78" s="12" t="s">
        <v>21</v>
      </c>
      <c r="E78" s="230" t="s">
        <v>131</v>
      </c>
      <c r="F78" s="215">
        <f>F79</f>
        <v>121128.66</v>
      </c>
      <c r="G78" s="35"/>
      <c r="H78" s="217">
        <f>H79</f>
        <v>152518.31</v>
      </c>
      <c r="I78" s="101"/>
      <c r="J78" s="93"/>
      <c r="K78" s="101"/>
    </row>
    <row r="79" spans="1:11" ht="12.75" customHeight="1">
      <c r="A79" s="12"/>
      <c r="B79" s="11"/>
      <c r="C79" s="12"/>
      <c r="D79" s="12"/>
      <c r="E79" s="169" t="s">
        <v>96</v>
      </c>
      <c r="F79" s="174">
        <f>SUM(E80:F81)</f>
        <v>121128.66</v>
      </c>
      <c r="G79" s="35"/>
      <c r="H79" s="159">
        <f>SUM(H80:H81)</f>
        <v>152518.31</v>
      </c>
      <c r="I79" s="101"/>
      <c r="J79" s="93"/>
      <c r="K79" s="101"/>
    </row>
    <row r="80" spans="1:11" ht="12.75" customHeight="1">
      <c r="A80" s="12"/>
      <c r="B80" s="11"/>
      <c r="C80" s="12"/>
      <c r="D80" s="12"/>
      <c r="E80" s="169" t="s">
        <v>132</v>
      </c>
      <c r="F80" s="174">
        <f>55000+28000</f>
        <v>83000</v>
      </c>
      <c r="G80" s="35"/>
      <c r="H80" s="159">
        <v>97768.31</v>
      </c>
      <c r="I80" s="101"/>
      <c r="J80" s="93"/>
      <c r="K80" s="101"/>
    </row>
    <row r="81" spans="1:11" ht="12.75" customHeight="1">
      <c r="A81" s="12"/>
      <c r="B81" s="11"/>
      <c r="C81" s="12"/>
      <c r="D81"/>
      <c r="E81" s="169" t="s">
        <v>103</v>
      </c>
      <c r="F81" s="174">
        <v>38128.66</v>
      </c>
      <c r="G81" s="35"/>
      <c r="H81" s="159">
        <v>54750</v>
      </c>
      <c r="I81" s="101"/>
      <c r="J81" s="93">
        <v>1031082</v>
      </c>
      <c r="K81" s="101"/>
    </row>
    <row r="82" spans="2:11" ht="12.75" customHeight="1">
      <c r="B82" s="38"/>
      <c r="D82" s="9" t="s">
        <v>21</v>
      </c>
      <c r="E82" s="250" t="s">
        <v>119</v>
      </c>
      <c r="F82" s="177">
        <v>450000</v>
      </c>
      <c r="G82" s="15"/>
      <c r="H82" s="181">
        <v>592990.01</v>
      </c>
      <c r="I82" s="95"/>
      <c r="J82" s="111">
        <v>0</v>
      </c>
      <c r="K82" s="95"/>
    </row>
    <row r="83" spans="1:11" ht="12.75" customHeight="1">
      <c r="A83" s="12"/>
      <c r="B83" s="11"/>
      <c r="C83" s="12"/>
      <c r="D83" s="231" t="s">
        <v>133</v>
      </c>
      <c r="E83" s="228"/>
      <c r="F83" s="215">
        <f>135000+12500</f>
        <v>147500</v>
      </c>
      <c r="G83" s="35"/>
      <c r="H83" s="217">
        <v>110000</v>
      </c>
      <c r="I83" s="101"/>
      <c r="J83" s="93"/>
      <c r="K83" s="101"/>
    </row>
    <row r="84" spans="1:11" ht="12.75" customHeight="1">
      <c r="A84" s="12"/>
      <c r="B84" s="11"/>
      <c r="C84" s="12"/>
      <c r="D84" s="231" t="s">
        <v>107</v>
      </c>
      <c r="E84" s="231"/>
      <c r="F84" s="177">
        <f>9745.28+20000+118000</f>
        <v>147745.28</v>
      </c>
      <c r="G84" s="15"/>
      <c r="H84" s="217">
        <f>60107.22+27383.77</f>
        <v>87490.99</v>
      </c>
      <c r="I84" s="101"/>
      <c r="J84" s="93">
        <v>0</v>
      </c>
      <c r="K84" s="101"/>
    </row>
    <row r="85" spans="1:11" ht="12.75" customHeight="1">
      <c r="A85" s="12"/>
      <c r="B85" s="11"/>
      <c r="C85" s="12"/>
      <c r="D85" s="12"/>
      <c r="E85" s="12"/>
      <c r="F85" s="177"/>
      <c r="G85" s="15"/>
      <c r="H85" s="95"/>
      <c r="I85" s="101"/>
      <c r="J85" s="93"/>
      <c r="K85" s="101"/>
    </row>
    <row r="86" spans="1:11" ht="12.75" customHeight="1">
      <c r="A86" s="12"/>
      <c r="B86" s="11"/>
      <c r="C86" s="12"/>
      <c r="D86" s="17"/>
      <c r="F86" s="186"/>
      <c r="G86" s="185"/>
      <c r="H86" s="183"/>
      <c r="I86" s="95"/>
      <c r="J86" s="95"/>
      <c r="K86" s="95"/>
    </row>
    <row r="87" spans="1:13" s="3" customFormat="1" ht="15.75" customHeight="1">
      <c r="A87" s="17"/>
      <c r="B87" s="204" t="s">
        <v>9</v>
      </c>
      <c r="C87" s="17"/>
      <c r="D87" s="12"/>
      <c r="E87" s="9"/>
      <c r="F87" s="146"/>
      <c r="G87" s="232">
        <f>F89+F105+F124+F134+F142+F150+F153+F155+F157</f>
        <v>8490907.78</v>
      </c>
      <c r="H87" s="147"/>
      <c r="I87" s="211">
        <f>H89+H105+H124+H134+H142+H150+H153+H155+H157</f>
        <v>8251365.319999999</v>
      </c>
      <c r="J87" s="102"/>
      <c r="K87" s="103">
        <v>-13079347992</v>
      </c>
      <c r="M87" s="83"/>
    </row>
    <row r="88" spans="1:13" s="3" customFormat="1" ht="15.75" customHeight="1">
      <c r="A88" s="17"/>
      <c r="B88" s="170"/>
      <c r="C88" s="36" t="s">
        <v>10</v>
      </c>
      <c r="D88" s="12"/>
      <c r="E88" s="9"/>
      <c r="F88" s="146"/>
      <c r="G88" s="15"/>
      <c r="H88" s="147"/>
      <c r="I88" s="178"/>
      <c r="J88" s="102"/>
      <c r="K88" s="103"/>
      <c r="M88" s="83"/>
    </row>
    <row r="89" spans="1:13" s="3" customFormat="1" ht="15.75" customHeight="1">
      <c r="A89" s="17"/>
      <c r="B89" s="170"/>
      <c r="C89" s="17"/>
      <c r="D89" s="36" t="s">
        <v>113</v>
      </c>
      <c r="E89" s="9"/>
      <c r="F89" s="212">
        <f>SUM(F90:F103)</f>
        <v>855034.9199999999</v>
      </c>
      <c r="G89" s="15"/>
      <c r="H89" s="213">
        <f>SUM(H90:H103)</f>
        <v>823077.6400000001</v>
      </c>
      <c r="I89" s="178"/>
      <c r="J89" s="102"/>
      <c r="K89" s="103"/>
      <c r="M89" s="83"/>
    </row>
    <row r="90" spans="1:13" s="3" customFormat="1" ht="12.75" customHeight="1">
      <c r="A90" s="17"/>
      <c r="B90" s="16"/>
      <c r="C90" s="17"/>
      <c r="D90" t="s">
        <v>21</v>
      </c>
      <c r="E90" s="228" t="s">
        <v>91</v>
      </c>
      <c r="F90" s="215">
        <v>315911.76</v>
      </c>
      <c r="G90" s="15"/>
      <c r="H90" s="217">
        <v>344632.05</v>
      </c>
      <c r="I90" s="132"/>
      <c r="J90" s="102"/>
      <c r="K90" s="103"/>
      <c r="M90" s="83"/>
    </row>
    <row r="91" spans="1:11" ht="12.75" customHeight="1">
      <c r="A91" s="12"/>
      <c r="B91" s="11"/>
      <c r="C91" s="17"/>
      <c r="D91" t="s">
        <v>21</v>
      </c>
      <c r="E91" s="228" t="s">
        <v>92</v>
      </c>
      <c r="F91" s="215">
        <v>144050.16</v>
      </c>
      <c r="G91" s="15"/>
      <c r="H91" s="217">
        <v>123159.07</v>
      </c>
      <c r="I91" s="95"/>
      <c r="J91" s="95" t="s">
        <v>0</v>
      </c>
      <c r="K91" s="95"/>
    </row>
    <row r="92" spans="1:11" ht="15.75" customHeight="1">
      <c r="A92" s="12"/>
      <c r="B92" s="11"/>
      <c r="D92" t="s">
        <v>21</v>
      </c>
      <c r="E92" s="228" t="s">
        <v>95</v>
      </c>
      <c r="F92" s="215">
        <v>22326.52</v>
      </c>
      <c r="G92" s="15"/>
      <c r="H92" s="217">
        <v>17180.69</v>
      </c>
      <c r="I92" s="95"/>
      <c r="J92" s="95">
        <v>4380769479</v>
      </c>
      <c r="K92" s="95"/>
    </row>
    <row r="93" spans="1:11" ht="12.75" customHeight="1">
      <c r="A93" s="12"/>
      <c r="B93" s="11"/>
      <c r="D93" t="s">
        <v>21</v>
      </c>
      <c r="E93" s="228" t="s">
        <v>83</v>
      </c>
      <c r="F93" s="215">
        <f>223279.8+10000+10000</f>
        <v>243279.8</v>
      </c>
      <c r="G93" s="15"/>
      <c r="H93" s="217">
        <v>251742.75</v>
      </c>
      <c r="I93" s="95"/>
      <c r="J93" s="95"/>
      <c r="K93" s="95"/>
    </row>
    <row r="94" spans="1:11" ht="12.75" customHeight="1">
      <c r="A94" s="12"/>
      <c r="B94" s="11"/>
      <c r="C94" s="12"/>
      <c r="D94" t="s">
        <v>21</v>
      </c>
      <c r="E94" s="228" t="s">
        <v>99</v>
      </c>
      <c r="F94" s="215">
        <f>14256.64-10000</f>
        <v>4256.639999999999</v>
      </c>
      <c r="G94" s="15"/>
      <c r="H94" s="217">
        <v>4942.55</v>
      </c>
      <c r="I94" s="95"/>
      <c r="J94" s="101">
        <v>605752456</v>
      </c>
      <c r="K94" s="95"/>
    </row>
    <row r="95" spans="1:11" ht="12.75" customHeight="1">
      <c r="A95" s="12"/>
      <c r="B95" s="11"/>
      <c r="C95" s="12"/>
      <c r="D95" t="s">
        <v>21</v>
      </c>
      <c r="E95" s="228" t="s">
        <v>84</v>
      </c>
      <c r="F95" s="215">
        <v>4736.34</v>
      </c>
      <c r="G95" s="15"/>
      <c r="H95" s="217">
        <v>2723.13</v>
      </c>
      <c r="I95" s="95"/>
      <c r="J95" s="101"/>
      <c r="K95" s="95"/>
    </row>
    <row r="96" spans="1:11" ht="12.75" customHeight="1">
      <c r="A96" s="12"/>
      <c r="B96" s="11"/>
      <c r="C96" s="12"/>
      <c r="D96" t="s">
        <v>21</v>
      </c>
      <c r="E96" s="228" t="s">
        <v>118</v>
      </c>
      <c r="F96" s="215">
        <v>32839.22</v>
      </c>
      <c r="G96" s="15"/>
      <c r="H96" s="217">
        <v>28106.83</v>
      </c>
      <c r="I96" s="95"/>
      <c r="J96" s="101"/>
      <c r="K96" s="95"/>
    </row>
    <row r="97" spans="1:11" ht="12.75" customHeight="1">
      <c r="A97" s="12"/>
      <c r="B97" s="11"/>
      <c r="C97" s="12"/>
      <c r="D97" t="s">
        <v>21</v>
      </c>
      <c r="E97" s="228" t="s">
        <v>90</v>
      </c>
      <c r="F97" s="215">
        <v>6380</v>
      </c>
      <c r="G97" s="15"/>
      <c r="H97" s="217">
        <v>7911.4</v>
      </c>
      <c r="I97" s="95"/>
      <c r="J97" s="101">
        <v>6937294</v>
      </c>
      <c r="K97" s="95"/>
    </row>
    <row r="98" spans="1:11" ht="12.75" customHeight="1">
      <c r="A98" s="12"/>
      <c r="B98" s="11"/>
      <c r="C98" s="12"/>
      <c r="D98" s="12" t="s">
        <v>21</v>
      </c>
      <c r="E98" s="228" t="s">
        <v>115</v>
      </c>
      <c r="F98" s="215">
        <v>15522.88</v>
      </c>
      <c r="G98" s="15"/>
      <c r="H98" s="217">
        <v>12329.61</v>
      </c>
      <c r="I98" s="95"/>
      <c r="J98" s="101">
        <v>16285199</v>
      </c>
      <c r="K98" s="95"/>
    </row>
    <row r="99" spans="1:11" ht="12.75" customHeight="1">
      <c r="A99" s="12"/>
      <c r="B99" s="11"/>
      <c r="C99" s="12"/>
      <c r="D99" s="12" t="s">
        <v>21</v>
      </c>
      <c r="E99" s="228" t="s">
        <v>125</v>
      </c>
      <c r="F99" s="215">
        <v>0</v>
      </c>
      <c r="G99" s="15"/>
      <c r="H99" s="217">
        <v>644.27</v>
      </c>
      <c r="I99" s="95"/>
      <c r="J99" s="101">
        <v>1373587462</v>
      </c>
      <c r="K99" s="95"/>
    </row>
    <row r="100" spans="1:11" ht="12.75" customHeight="1">
      <c r="A100" s="12"/>
      <c r="B100" s="11"/>
      <c r="C100" s="12"/>
      <c r="D100" s="12" t="s">
        <v>21</v>
      </c>
      <c r="E100" s="228" t="s">
        <v>124</v>
      </c>
      <c r="F100" s="215">
        <v>47731.6</v>
      </c>
      <c r="G100" s="15"/>
      <c r="H100" s="217">
        <v>10119.04</v>
      </c>
      <c r="I100" s="95"/>
      <c r="J100" s="101"/>
      <c r="K100" s="95"/>
    </row>
    <row r="101" spans="1:11" ht="12.75" customHeight="1">
      <c r="A101" s="12"/>
      <c r="B101" s="11"/>
      <c r="C101" s="12"/>
      <c r="D101" s="12" t="s">
        <v>21</v>
      </c>
      <c r="E101" s="228" t="s">
        <v>102</v>
      </c>
      <c r="F101" s="215">
        <v>500</v>
      </c>
      <c r="G101" s="15"/>
      <c r="H101" s="217">
        <v>0</v>
      </c>
      <c r="I101" s="95"/>
      <c r="J101" s="101">
        <v>5812110</v>
      </c>
      <c r="K101" s="95"/>
    </row>
    <row r="102" spans="1:11" ht="12.75" customHeight="1">
      <c r="A102" s="12"/>
      <c r="B102" s="11"/>
      <c r="C102" s="12"/>
      <c r="D102" t="s">
        <v>21</v>
      </c>
      <c r="E102" s="228" t="s">
        <v>134</v>
      </c>
      <c r="F102" s="215">
        <f>14500-10000</f>
        <v>4500</v>
      </c>
      <c r="G102" s="15"/>
      <c r="H102" s="217">
        <v>5661.32</v>
      </c>
      <c r="I102" s="95"/>
      <c r="J102" s="101"/>
      <c r="K102" s="95"/>
    </row>
    <row r="103" spans="1:11" ht="12.75" customHeight="1">
      <c r="A103" s="12"/>
      <c r="B103" s="11"/>
      <c r="C103" s="12"/>
      <c r="D103" s="12" t="s">
        <v>21</v>
      </c>
      <c r="E103" s="228" t="s">
        <v>89</v>
      </c>
      <c r="F103" s="215">
        <v>13000</v>
      </c>
      <c r="G103" s="15"/>
      <c r="H103" s="217">
        <v>13924.93</v>
      </c>
      <c r="I103" s="95"/>
      <c r="J103" s="101"/>
      <c r="K103" s="95"/>
    </row>
    <row r="104" spans="1:11" ht="12.75" customHeight="1">
      <c r="A104" s="12"/>
      <c r="B104" s="11"/>
      <c r="C104" s="12"/>
      <c r="D104" s="12"/>
      <c r="F104" s="145"/>
      <c r="G104" s="15"/>
      <c r="H104" s="163"/>
      <c r="I104" s="95"/>
      <c r="J104" s="101">
        <v>0</v>
      </c>
      <c r="K104" s="95"/>
    </row>
    <row r="105" spans="1:11" ht="15" customHeight="1">
      <c r="A105" s="12"/>
      <c r="B105" s="11"/>
      <c r="C105" s="36" t="s">
        <v>11</v>
      </c>
      <c r="D105" s="12"/>
      <c r="F105" s="226">
        <f>SUM(F106:F121)</f>
        <v>4144190.6499999994</v>
      </c>
      <c r="G105" s="15"/>
      <c r="H105" s="227">
        <f>SUM(H106:H121)</f>
        <v>3889633.4</v>
      </c>
      <c r="I105" s="95"/>
      <c r="J105" s="101">
        <v>12518923</v>
      </c>
      <c r="K105" s="95"/>
    </row>
    <row r="106" spans="1:11" ht="12.75" customHeight="1">
      <c r="A106" s="12"/>
      <c r="B106" s="11"/>
      <c r="C106" s="12"/>
      <c r="D106" t="s">
        <v>21</v>
      </c>
      <c r="E106" s="228" t="s">
        <v>91</v>
      </c>
      <c r="F106" s="215">
        <f>2068997.48-360025.42-50000</f>
        <v>1658972.06</v>
      </c>
      <c r="G106" s="15"/>
      <c r="H106" s="217">
        <v>1575461.91</v>
      </c>
      <c r="I106" s="95"/>
      <c r="J106" s="101">
        <v>13589893</v>
      </c>
      <c r="K106" s="95"/>
    </row>
    <row r="107" spans="1:11" ht="12.75" customHeight="1">
      <c r="A107" s="12"/>
      <c r="B107" s="11"/>
      <c r="C107" s="12"/>
      <c r="D107" t="s">
        <v>21</v>
      </c>
      <c r="E107" s="228" t="s">
        <v>93</v>
      </c>
      <c r="F107" s="215">
        <f>1125192.58-175474.58+50000</f>
        <v>999718.0000000001</v>
      </c>
      <c r="G107" s="15"/>
      <c r="H107" s="217">
        <v>847167.42</v>
      </c>
      <c r="I107" s="95"/>
      <c r="J107" s="101"/>
      <c r="K107" s="95"/>
    </row>
    <row r="108" spans="1:11" ht="14.25" customHeight="1">
      <c r="A108" s="12"/>
      <c r="B108" s="11"/>
      <c r="C108" s="17"/>
      <c r="D108" t="s">
        <v>21</v>
      </c>
      <c r="E108" s="228" t="s">
        <v>95</v>
      </c>
      <c r="F108" s="215">
        <v>25000.83</v>
      </c>
      <c r="G108" s="15"/>
      <c r="H108" s="217">
        <v>28599.42</v>
      </c>
      <c r="I108" s="95"/>
      <c r="J108" s="104">
        <v>4210407973</v>
      </c>
      <c r="K108" s="95"/>
    </row>
    <row r="109" spans="1:11" ht="12.75" customHeight="1">
      <c r="A109" s="12"/>
      <c r="B109" s="11"/>
      <c r="C109" s="12"/>
      <c r="D109" t="s">
        <v>21</v>
      </c>
      <c r="E109" s="228" t="s">
        <v>83</v>
      </c>
      <c r="F109" s="215">
        <f>8629.78+20000+20000</f>
        <v>48629.78</v>
      </c>
      <c r="G109" s="15"/>
      <c r="H109" s="217">
        <v>44175.09</v>
      </c>
      <c r="I109" s="95"/>
      <c r="J109" s="100"/>
      <c r="K109" s="95"/>
    </row>
    <row r="110" spans="1:11" ht="12.75" customHeight="1">
      <c r="A110" s="12"/>
      <c r="B110" s="11"/>
      <c r="C110" s="12"/>
      <c r="D110" t="s">
        <v>21</v>
      </c>
      <c r="E110" s="228" t="s">
        <v>100</v>
      </c>
      <c r="F110" s="215">
        <v>488255.02</v>
      </c>
      <c r="G110" s="15"/>
      <c r="H110" s="217">
        <v>383708.46</v>
      </c>
      <c r="I110" s="95"/>
      <c r="J110" s="101">
        <v>1408440542</v>
      </c>
      <c r="K110" s="95"/>
    </row>
    <row r="111" spans="1:11" ht="12.75" customHeight="1">
      <c r="A111" s="12"/>
      <c r="B111" s="11"/>
      <c r="C111" s="12"/>
      <c r="D111" t="s">
        <v>21</v>
      </c>
      <c r="E111" s="228" t="s">
        <v>84</v>
      </c>
      <c r="F111" s="215">
        <v>13466.13</v>
      </c>
      <c r="G111" s="15"/>
      <c r="H111" s="217">
        <v>12587.97</v>
      </c>
      <c r="I111" s="95"/>
      <c r="J111" s="101"/>
      <c r="K111" s="95"/>
    </row>
    <row r="112" spans="1:11" ht="12.75" customHeight="1">
      <c r="A112" s="12"/>
      <c r="B112" s="11"/>
      <c r="C112" s="12"/>
      <c r="D112" t="s">
        <v>21</v>
      </c>
      <c r="E112" s="228" t="s">
        <v>118</v>
      </c>
      <c r="F112" s="215">
        <v>118096.36</v>
      </c>
      <c r="G112" s="15"/>
      <c r="H112" s="217">
        <v>98762.44</v>
      </c>
      <c r="I112" s="95"/>
      <c r="J112" s="101"/>
      <c r="K112" s="95"/>
    </row>
    <row r="113" spans="1:11" ht="12.75" customHeight="1">
      <c r="A113" s="12"/>
      <c r="B113" s="11"/>
      <c r="C113" s="12"/>
      <c r="D113" t="s">
        <v>21</v>
      </c>
      <c r="E113" s="228" t="s">
        <v>90</v>
      </c>
      <c r="F113" s="215">
        <v>13533.82</v>
      </c>
      <c r="G113" s="15"/>
      <c r="H113" s="217">
        <v>17004.59</v>
      </c>
      <c r="I113" s="95"/>
      <c r="J113" s="101">
        <v>79304413</v>
      </c>
      <c r="K113" s="95"/>
    </row>
    <row r="114" spans="1:11" ht="12.75" customHeight="1">
      <c r="A114" s="12"/>
      <c r="B114" s="11"/>
      <c r="C114" s="12"/>
      <c r="D114" s="12" t="s">
        <v>21</v>
      </c>
      <c r="E114" s="228" t="s">
        <v>115</v>
      </c>
      <c r="F114" s="215">
        <v>242401</v>
      </c>
      <c r="G114" s="15"/>
      <c r="H114" s="217">
        <v>279082.39</v>
      </c>
      <c r="I114" s="95"/>
      <c r="J114" s="101">
        <v>146792901</v>
      </c>
      <c r="K114" s="95"/>
    </row>
    <row r="115" spans="1:11" ht="12.75" customHeight="1">
      <c r="A115" s="12"/>
      <c r="B115" s="11"/>
      <c r="C115" s="12"/>
      <c r="D115" s="12" t="s">
        <v>21</v>
      </c>
      <c r="E115" s="228" t="s">
        <v>126</v>
      </c>
      <c r="F115" s="215">
        <v>0</v>
      </c>
      <c r="G115" s="15"/>
      <c r="H115" s="217">
        <v>54401.33</v>
      </c>
      <c r="I115" s="95"/>
      <c r="J115" s="101">
        <v>90314829</v>
      </c>
      <c r="K115" s="95"/>
    </row>
    <row r="116" spans="1:11" ht="12.75" customHeight="1">
      <c r="A116" s="12"/>
      <c r="B116" s="11"/>
      <c r="C116" s="12"/>
      <c r="D116" s="12" t="s">
        <v>21</v>
      </c>
      <c r="E116" s="228" t="s">
        <v>124</v>
      </c>
      <c r="F116" s="215">
        <v>45473</v>
      </c>
      <c r="G116" s="15"/>
      <c r="H116" s="217">
        <v>14117.53</v>
      </c>
      <c r="I116" s="95"/>
      <c r="J116" s="101"/>
      <c r="K116" s="95"/>
    </row>
    <row r="117" spans="1:11" ht="12.75" customHeight="1">
      <c r="A117" s="12"/>
      <c r="B117" s="11"/>
      <c r="C117" s="12"/>
      <c r="D117" s="12" t="s">
        <v>21</v>
      </c>
      <c r="E117" s="228" t="s">
        <v>102</v>
      </c>
      <c r="F117" s="215">
        <v>27000</v>
      </c>
      <c r="G117" s="15"/>
      <c r="H117" s="217">
        <v>29368.87</v>
      </c>
      <c r="I117" s="95"/>
      <c r="J117" s="101">
        <v>81579641</v>
      </c>
      <c r="K117" s="95"/>
    </row>
    <row r="118" spans="1:11" ht="12.75" customHeight="1">
      <c r="A118" s="12"/>
      <c r="B118" s="11"/>
      <c r="C118" s="12"/>
      <c r="D118" t="s">
        <v>21</v>
      </c>
      <c r="E118" s="228" t="s">
        <v>134</v>
      </c>
      <c r="F118" s="215">
        <v>183682.21</v>
      </c>
      <c r="G118" s="15"/>
      <c r="H118" s="217">
        <v>201914.97</v>
      </c>
      <c r="I118" s="95"/>
      <c r="J118" s="101"/>
      <c r="K118" s="95"/>
    </row>
    <row r="119" spans="1:11" ht="12.75" customHeight="1">
      <c r="A119" s="12"/>
      <c r="B119" s="11"/>
      <c r="C119" s="12"/>
      <c r="D119" s="12" t="s">
        <v>21</v>
      </c>
      <c r="E119" s="228" t="s">
        <v>81</v>
      </c>
      <c r="F119" s="215">
        <f>83650.2+5268.84</f>
        <v>88919.04</v>
      </c>
      <c r="G119" s="15"/>
      <c r="H119" s="217">
        <v>88919.04</v>
      </c>
      <c r="I119" s="95"/>
      <c r="J119" s="101"/>
      <c r="K119" s="95"/>
    </row>
    <row r="120" spans="1:11" ht="12.75" customHeight="1">
      <c r="A120" s="12"/>
      <c r="B120" s="11"/>
      <c r="C120" s="12"/>
      <c r="D120" s="12" t="s">
        <v>21</v>
      </c>
      <c r="E120" s="228" t="s">
        <v>82</v>
      </c>
      <c r="F120" s="215">
        <v>30532</v>
      </c>
      <c r="G120" s="14"/>
      <c r="H120" s="217">
        <v>30728.28</v>
      </c>
      <c r="I120" s="95"/>
      <c r="J120" s="101">
        <v>43500907</v>
      </c>
      <c r="K120" s="95"/>
    </row>
    <row r="121" spans="1:11" ht="12.75" customHeight="1">
      <c r="A121" s="12"/>
      <c r="B121" s="11"/>
      <c r="C121" s="12"/>
      <c r="D121" s="12" t="s">
        <v>21</v>
      </c>
      <c r="E121" s="228" t="s">
        <v>89</v>
      </c>
      <c r="F121" s="215">
        <f>222268.04-83650.2-5268.84-30532+57694.4</f>
        <v>160511.40000000002</v>
      </c>
      <c r="G121" s="15"/>
      <c r="H121" s="217">
        <v>183633.69</v>
      </c>
      <c r="I121" s="95"/>
      <c r="J121" s="101">
        <v>192837781</v>
      </c>
      <c r="K121" s="95"/>
    </row>
    <row r="122" spans="1:11" ht="12.75" customHeight="1">
      <c r="A122" s="12"/>
      <c r="B122" s="11"/>
      <c r="C122" s="12"/>
      <c r="D122" s="12"/>
      <c r="E122" s="22"/>
      <c r="F122" s="134"/>
      <c r="G122" s="15"/>
      <c r="H122" s="128"/>
      <c r="I122" s="95"/>
      <c r="J122" s="101"/>
      <c r="K122" s="95"/>
    </row>
    <row r="123" spans="1:11" ht="12.75" customHeight="1">
      <c r="A123" s="12"/>
      <c r="B123" s="11"/>
      <c r="C123" s="12"/>
      <c r="D123" s="12"/>
      <c r="E123" s="56"/>
      <c r="F123" s="145"/>
      <c r="G123" s="15"/>
      <c r="H123" s="163"/>
      <c r="I123" s="95"/>
      <c r="J123" s="101">
        <v>132008967</v>
      </c>
      <c r="K123" s="95"/>
    </row>
    <row r="124" spans="1:11" ht="15.75" customHeight="1">
      <c r="A124" s="12"/>
      <c r="B124" s="11"/>
      <c r="C124" s="36" t="s">
        <v>12</v>
      </c>
      <c r="D124" s="12"/>
      <c r="F124" s="226">
        <f>SUM(F125:F130)</f>
        <v>41900</v>
      </c>
      <c r="G124" s="15"/>
      <c r="H124" s="227">
        <f>SUM(H125:H131)</f>
        <v>40855.26</v>
      </c>
      <c r="I124" s="95"/>
      <c r="J124" s="105">
        <v>57946270</v>
      </c>
      <c r="K124" s="95"/>
    </row>
    <row r="125" spans="1:11" ht="12.75" customHeight="1">
      <c r="A125" s="12"/>
      <c r="B125" s="11"/>
      <c r="C125" s="12"/>
      <c r="D125" t="s">
        <v>21</v>
      </c>
      <c r="E125" s="228" t="s">
        <v>91</v>
      </c>
      <c r="F125" s="233">
        <v>13925</v>
      </c>
      <c r="G125" s="15"/>
      <c r="H125" s="180">
        <v>12961.68</v>
      </c>
      <c r="I125" s="95"/>
      <c r="J125" s="101">
        <v>280534</v>
      </c>
      <c r="K125" s="95"/>
    </row>
    <row r="126" spans="1:11" ht="12.75" customHeight="1">
      <c r="A126" s="12"/>
      <c r="B126" s="11"/>
      <c r="C126" s="12"/>
      <c r="D126" t="s">
        <v>21</v>
      </c>
      <c r="E126" s="228" t="s">
        <v>110</v>
      </c>
      <c r="F126" s="233">
        <v>1100</v>
      </c>
      <c r="G126" s="15"/>
      <c r="H126" s="180">
        <v>1106.76</v>
      </c>
      <c r="I126" s="95"/>
      <c r="J126" s="100"/>
      <c r="K126" s="95"/>
    </row>
    <row r="127" spans="1:11" ht="12.75" customHeight="1">
      <c r="A127" s="12"/>
      <c r="B127" s="11"/>
      <c r="C127" s="12"/>
      <c r="D127" s="12" t="s">
        <v>21</v>
      </c>
      <c r="E127" s="228" t="s">
        <v>84</v>
      </c>
      <c r="F127" s="233">
        <v>0</v>
      </c>
      <c r="G127" s="15"/>
      <c r="H127" s="180">
        <v>648</v>
      </c>
      <c r="I127" s="95"/>
      <c r="J127" s="100"/>
      <c r="K127" s="95"/>
    </row>
    <row r="128" spans="1:11" ht="12.75" customHeight="1">
      <c r="A128" s="12"/>
      <c r="B128" s="11"/>
      <c r="C128" s="12"/>
      <c r="D128" t="s">
        <v>21</v>
      </c>
      <c r="E128" s="228" t="s">
        <v>118</v>
      </c>
      <c r="F128" s="233">
        <v>22799</v>
      </c>
      <c r="G128" s="15"/>
      <c r="H128" s="180">
        <v>21342.32</v>
      </c>
      <c r="I128" s="95"/>
      <c r="J128" s="101">
        <v>46644000</v>
      </c>
      <c r="K128" s="95"/>
    </row>
    <row r="129" spans="1:11" ht="12.75" customHeight="1">
      <c r="A129" s="12"/>
      <c r="B129" s="11"/>
      <c r="C129" s="12"/>
      <c r="D129" t="s">
        <v>21</v>
      </c>
      <c r="E129" s="228" t="s">
        <v>115</v>
      </c>
      <c r="F129" s="233">
        <v>0</v>
      </c>
      <c r="G129" s="15"/>
      <c r="H129" s="217">
        <v>0</v>
      </c>
      <c r="I129" s="95"/>
      <c r="J129" s="101">
        <v>20292480</v>
      </c>
      <c r="K129" s="95"/>
    </row>
    <row r="130" spans="1:11" ht="12.75" customHeight="1">
      <c r="A130" s="12"/>
      <c r="B130" s="11"/>
      <c r="C130" s="12"/>
      <c r="D130" t="s">
        <v>21</v>
      </c>
      <c r="E130" s="228" t="s">
        <v>134</v>
      </c>
      <c r="F130" s="233">
        <f>2076+2000</f>
        <v>4076</v>
      </c>
      <c r="G130" s="15"/>
      <c r="H130" s="180">
        <v>4654.5</v>
      </c>
      <c r="I130" s="95"/>
      <c r="J130" s="101">
        <v>25668000</v>
      </c>
      <c r="K130" s="95"/>
    </row>
    <row r="131" spans="1:11" ht="12.75" customHeight="1">
      <c r="A131" s="12"/>
      <c r="B131" s="11"/>
      <c r="C131" s="12"/>
      <c r="D131" t="s">
        <v>135</v>
      </c>
      <c r="E131" s="228" t="s">
        <v>136</v>
      </c>
      <c r="F131" s="233">
        <v>0</v>
      </c>
      <c r="G131" s="15"/>
      <c r="H131" s="255">
        <v>142</v>
      </c>
      <c r="I131" s="95"/>
      <c r="J131" s="101"/>
      <c r="K131" s="95"/>
    </row>
    <row r="132" spans="1:11" ht="12.75" customHeight="1">
      <c r="A132" s="12"/>
      <c r="B132" s="11"/>
      <c r="C132" s="12"/>
      <c r="D132" s="12"/>
      <c r="E132" s="22"/>
      <c r="F132" s="137"/>
      <c r="G132" s="15"/>
      <c r="H132" s="151"/>
      <c r="I132" s="95"/>
      <c r="J132" s="101"/>
      <c r="K132" s="95"/>
    </row>
    <row r="133" spans="1:11" ht="12.75" customHeight="1">
      <c r="A133" s="12"/>
      <c r="B133" s="11"/>
      <c r="C133" s="12"/>
      <c r="D133" s="12"/>
      <c r="E133" s="56"/>
      <c r="F133" s="145"/>
      <c r="G133" s="15"/>
      <c r="H133" s="163"/>
      <c r="I133" s="95"/>
      <c r="J133" s="101"/>
      <c r="K133" s="95"/>
    </row>
    <row r="134" spans="1:11" ht="16.5" customHeight="1">
      <c r="A134" s="12"/>
      <c r="B134" s="11"/>
      <c r="C134" s="36" t="s">
        <v>13</v>
      </c>
      <c r="D134" s="12"/>
      <c r="E134" s="56"/>
      <c r="F134" s="226">
        <f>SUM(F135:F139)</f>
        <v>3015084.8</v>
      </c>
      <c r="G134" s="15"/>
      <c r="H134" s="227">
        <f>SUM(H135:H139)</f>
        <v>2932726.54</v>
      </c>
      <c r="I134" s="95"/>
      <c r="J134" s="101">
        <v>0</v>
      </c>
      <c r="K134" s="95"/>
    </row>
    <row r="135" spans="1:11" ht="12.75" customHeight="1">
      <c r="A135" s="12"/>
      <c r="B135" s="11"/>
      <c r="C135" s="12"/>
      <c r="D135" s="234" t="s">
        <v>14</v>
      </c>
      <c r="E135" s="60"/>
      <c r="F135" s="235">
        <f>2141652.43+37576.05+141696.8+2052.23+68608.95-40000-68608.96</f>
        <v>2282977.5</v>
      </c>
      <c r="G135" s="15"/>
      <c r="H135" s="236">
        <v>2220397.09</v>
      </c>
      <c r="I135" s="95"/>
      <c r="J135" s="101">
        <v>840000</v>
      </c>
      <c r="K135" s="95"/>
    </row>
    <row r="136" spans="1:11" ht="12.75" customHeight="1">
      <c r="A136" s="12"/>
      <c r="B136" s="11"/>
      <c r="C136" s="12"/>
      <c r="D136" s="234" t="s">
        <v>15</v>
      </c>
      <c r="E136" s="60"/>
      <c r="F136" s="235">
        <f>443349.42+26055.05+14667.32+29401.03+634+17152.24+40000-17152.24</f>
        <v>554106.82</v>
      </c>
      <c r="G136" s="15"/>
      <c r="H136" s="236">
        <v>548532.35</v>
      </c>
      <c r="I136" s="95"/>
      <c r="J136" s="152"/>
      <c r="K136" s="95"/>
    </row>
    <row r="137" spans="1:11" ht="15" customHeight="1">
      <c r="A137" s="12"/>
      <c r="B137" s="11"/>
      <c r="C137" s="17"/>
      <c r="D137" s="234" t="s">
        <v>16</v>
      </c>
      <c r="E137" s="60"/>
      <c r="F137" s="235">
        <v>178000.48</v>
      </c>
      <c r="G137" s="15"/>
      <c r="H137" s="236">
        <v>163797.1</v>
      </c>
      <c r="I137" s="95"/>
      <c r="J137" s="106">
        <v>4230576296</v>
      </c>
      <c r="K137" s="95"/>
    </row>
    <row r="138" spans="1:11" ht="12.75" customHeight="1">
      <c r="A138" s="12"/>
      <c r="B138" s="11"/>
      <c r="C138" s="12"/>
      <c r="D138" s="234" t="s">
        <v>17</v>
      </c>
      <c r="E138" s="60"/>
      <c r="F138" s="235">
        <v>0</v>
      </c>
      <c r="G138" s="15"/>
      <c r="H138" s="236">
        <v>0</v>
      </c>
      <c r="I138" s="95"/>
      <c r="J138" s="153"/>
      <c r="K138" s="95"/>
    </row>
    <row r="139" spans="1:11" ht="12.75" customHeight="1">
      <c r="A139" s="12"/>
      <c r="B139" s="11"/>
      <c r="D139" s="234" t="s">
        <v>122</v>
      </c>
      <c r="E139" s="60"/>
      <c r="F139" s="235">
        <v>0</v>
      </c>
      <c r="G139" s="15"/>
      <c r="H139" s="237">
        <v>0</v>
      </c>
      <c r="I139" s="95"/>
      <c r="J139" s="107">
        <v>3171029617</v>
      </c>
      <c r="K139" s="95"/>
    </row>
    <row r="140" spans="1:11" ht="12.75" customHeight="1">
      <c r="A140" s="12"/>
      <c r="B140" s="11"/>
      <c r="D140" s="34"/>
      <c r="E140" s="60"/>
      <c r="F140" s="176"/>
      <c r="G140" s="15"/>
      <c r="H140" s="184"/>
      <c r="I140" s="95"/>
      <c r="J140" s="107">
        <v>747920893</v>
      </c>
      <c r="K140" s="95"/>
    </row>
    <row r="141" spans="1:11" ht="12.75" customHeight="1">
      <c r="A141" s="12"/>
      <c r="B141" s="11"/>
      <c r="D141" s="12"/>
      <c r="E141" s="56"/>
      <c r="F141" s="145"/>
      <c r="G141" s="15"/>
      <c r="H141" s="163"/>
      <c r="I141" s="95"/>
      <c r="J141" s="107">
        <v>191128342</v>
      </c>
      <c r="K141" s="95"/>
    </row>
    <row r="142" spans="1:11" ht="15" customHeight="1">
      <c r="A142" s="12"/>
      <c r="B142" s="11"/>
      <c r="C142" s="36" t="s">
        <v>18</v>
      </c>
      <c r="D142" s="12"/>
      <c r="E142" s="56"/>
      <c r="F142" s="226">
        <f>SUM(F143:F147)</f>
        <v>318332.25999999995</v>
      </c>
      <c r="G142" s="15"/>
      <c r="H142" s="227">
        <f>SUM(H143:H147)</f>
        <v>338463.05000000005</v>
      </c>
      <c r="I142" s="95"/>
      <c r="J142" s="107">
        <v>0</v>
      </c>
      <c r="K142" s="95"/>
    </row>
    <row r="143" spans="1:11" ht="12.75" customHeight="1">
      <c r="A143" s="12"/>
      <c r="B143" s="11"/>
      <c r="D143" s="234" t="s">
        <v>19</v>
      </c>
      <c r="E143" s="60"/>
      <c r="F143" s="235">
        <v>26386.66</v>
      </c>
      <c r="G143" s="15"/>
      <c r="H143" s="236">
        <v>23998.83</v>
      </c>
      <c r="I143" s="95"/>
      <c r="J143" s="108">
        <v>120497444</v>
      </c>
      <c r="K143" s="95"/>
    </row>
    <row r="144" spans="1:11" ht="12.75" customHeight="1">
      <c r="A144" s="12"/>
      <c r="B144" s="11"/>
      <c r="D144" s="234" t="s">
        <v>20</v>
      </c>
      <c r="E144" s="61"/>
      <c r="F144" s="235">
        <f>293945.6-2000</f>
        <v>291945.6</v>
      </c>
      <c r="G144" s="15"/>
      <c r="H144" s="236">
        <v>272505.06</v>
      </c>
      <c r="I144" s="95"/>
      <c r="J144" s="107"/>
      <c r="K144" s="95"/>
    </row>
    <row r="145" spans="1:11" ht="15" customHeight="1">
      <c r="A145" s="12"/>
      <c r="B145" s="11"/>
      <c r="C145" s="17"/>
      <c r="D145" s="234" t="s">
        <v>22</v>
      </c>
      <c r="E145" s="60"/>
      <c r="F145" s="235">
        <v>0</v>
      </c>
      <c r="G145" s="15"/>
      <c r="H145" s="217">
        <v>0</v>
      </c>
      <c r="I145" s="95"/>
      <c r="J145" s="106">
        <v>102692356</v>
      </c>
      <c r="K145" s="95"/>
    </row>
    <row r="146" spans="1:11" ht="12.75" customHeight="1">
      <c r="A146" s="12"/>
      <c r="B146" s="11"/>
      <c r="C146" s="12"/>
      <c r="D146" s="234" t="s">
        <v>23</v>
      </c>
      <c r="E146" s="60"/>
      <c r="F146" s="176"/>
      <c r="G146" s="15"/>
      <c r="H146" s="182"/>
      <c r="I146" s="95"/>
      <c r="J146" s="153"/>
      <c r="K146" s="95"/>
    </row>
    <row r="147" spans="1:11" ht="12.75" customHeight="1">
      <c r="A147" s="12"/>
      <c r="B147" s="11"/>
      <c r="C147" s="12"/>
      <c r="D147" s="207"/>
      <c r="E147" s="208" t="s">
        <v>24</v>
      </c>
      <c r="F147" s="235">
        <v>0</v>
      </c>
      <c r="G147" s="15"/>
      <c r="H147" s="237">
        <v>41959.16</v>
      </c>
      <c r="I147" s="95"/>
      <c r="J147" s="107">
        <v>17054628</v>
      </c>
      <c r="K147" s="95"/>
    </row>
    <row r="148" spans="1:11" ht="12.75" customHeight="1">
      <c r="A148" s="12"/>
      <c r="B148" s="11"/>
      <c r="D148" s="34"/>
      <c r="E148" s="61"/>
      <c r="F148" s="154"/>
      <c r="G148" s="15"/>
      <c r="H148" s="155"/>
      <c r="I148" s="95"/>
      <c r="J148" s="107">
        <v>79698780</v>
      </c>
      <c r="K148" s="95"/>
    </row>
    <row r="149" spans="1:11" ht="12.75" customHeight="1">
      <c r="A149" s="12"/>
      <c r="B149" s="11"/>
      <c r="C149" s="36" t="s">
        <v>97</v>
      </c>
      <c r="D149" s="12"/>
      <c r="E149" s="56"/>
      <c r="F149" s="154"/>
      <c r="G149" s="15"/>
      <c r="H149" s="155"/>
      <c r="I149" s="95"/>
      <c r="J149" s="107">
        <v>0</v>
      </c>
      <c r="K149" s="95"/>
    </row>
    <row r="150" spans="1:11" ht="15" customHeight="1">
      <c r="A150" s="12"/>
      <c r="B150" s="11"/>
      <c r="D150" s="34"/>
      <c r="E150" s="238" t="s">
        <v>98</v>
      </c>
      <c r="F150" s="212">
        <v>0</v>
      </c>
      <c r="G150" s="15"/>
      <c r="H150" s="213">
        <v>0</v>
      </c>
      <c r="I150" s="95"/>
      <c r="J150" s="107">
        <v>5938948</v>
      </c>
      <c r="K150" s="95"/>
    </row>
    <row r="151" spans="1:11" ht="12.75" customHeight="1">
      <c r="A151" s="12"/>
      <c r="B151" s="11"/>
      <c r="D151" s="34"/>
      <c r="E151" s="13"/>
      <c r="F151" s="154"/>
      <c r="G151" s="15"/>
      <c r="H151" s="162"/>
      <c r="I151" s="95"/>
      <c r="J151" s="108"/>
      <c r="K151" s="95"/>
    </row>
    <row r="152" spans="1:11" ht="12.75" customHeight="1">
      <c r="A152" s="12"/>
      <c r="B152" s="11"/>
      <c r="D152" s="12"/>
      <c r="E152" s="56"/>
      <c r="F152" s="136"/>
      <c r="G152" s="15"/>
      <c r="H152" s="129"/>
      <c r="I152" s="95"/>
      <c r="J152" s="152"/>
      <c r="K152" s="95"/>
    </row>
    <row r="153" spans="1:11" ht="14.25" customHeight="1">
      <c r="A153" s="12"/>
      <c r="B153" s="11"/>
      <c r="C153" s="36" t="s">
        <v>25</v>
      </c>
      <c r="D153" s="12"/>
      <c r="E153" s="56"/>
      <c r="F153" s="212">
        <v>0</v>
      </c>
      <c r="G153" s="15"/>
      <c r="H153" s="213">
        <v>43000</v>
      </c>
      <c r="I153" s="95"/>
      <c r="J153" s="95"/>
      <c r="K153" s="95"/>
    </row>
    <row r="154" spans="1:11" ht="14.25" customHeight="1">
      <c r="A154" s="12"/>
      <c r="B154" s="11"/>
      <c r="C154" s="17"/>
      <c r="D154" s="12"/>
      <c r="F154" s="186"/>
      <c r="G154" s="15"/>
      <c r="H154" s="187"/>
      <c r="I154" s="95"/>
      <c r="J154" s="95"/>
      <c r="K154" s="95"/>
    </row>
    <row r="155" spans="1:11" ht="14.25" customHeight="1">
      <c r="A155" s="12"/>
      <c r="B155" s="11"/>
      <c r="C155" s="36" t="s">
        <v>26</v>
      </c>
      <c r="D155" s="12"/>
      <c r="F155" s="212">
        <v>0</v>
      </c>
      <c r="G155" s="15"/>
      <c r="H155" s="213">
        <v>80000</v>
      </c>
      <c r="I155" s="95"/>
      <c r="J155" s="95"/>
      <c r="K155" s="95"/>
    </row>
    <row r="156" spans="1:11" ht="12.75" customHeight="1">
      <c r="A156" s="12"/>
      <c r="B156" s="11"/>
      <c r="C156" s="12"/>
      <c r="D156" s="12"/>
      <c r="F156" s="144"/>
      <c r="G156" s="15"/>
      <c r="H156" s="147"/>
      <c r="I156" s="95"/>
      <c r="J156" s="95"/>
      <c r="K156" s="95"/>
    </row>
    <row r="157" spans="1:11" ht="15" customHeight="1">
      <c r="A157" s="12"/>
      <c r="B157" s="11"/>
      <c r="C157" s="36" t="s">
        <v>27</v>
      </c>
      <c r="D157" s="12"/>
      <c r="F157" s="212">
        <f>SUM(F158:F171)</f>
        <v>116365.15</v>
      </c>
      <c r="G157" s="15"/>
      <c r="H157" s="213">
        <f>SUM(H158:H171)</f>
        <v>103609.43</v>
      </c>
      <c r="I157" s="95"/>
      <c r="J157" s="95"/>
      <c r="K157" s="95"/>
    </row>
    <row r="158" spans="1:11" ht="13.5" customHeight="1">
      <c r="A158" s="12"/>
      <c r="B158" s="11"/>
      <c r="C158" s="17"/>
      <c r="D158" t="s">
        <v>21</v>
      </c>
      <c r="E158" s="228" t="s">
        <v>91</v>
      </c>
      <c r="F158" s="233">
        <f>40968.55+10000</f>
        <v>50968.55</v>
      </c>
      <c r="G158" s="15"/>
      <c r="H158" s="180">
        <v>51619.61</v>
      </c>
      <c r="I158" s="95"/>
      <c r="J158" s="109">
        <v>0</v>
      </c>
      <c r="K158" s="95"/>
    </row>
    <row r="159" spans="1:11" ht="12.75" customHeight="1">
      <c r="A159" s="12"/>
      <c r="B159" s="11"/>
      <c r="C159" s="12"/>
      <c r="D159" t="s">
        <v>21</v>
      </c>
      <c r="E159" s="228" t="s">
        <v>92</v>
      </c>
      <c r="F159" s="233">
        <f>13685-10000</f>
        <v>3685</v>
      </c>
      <c r="G159" s="15"/>
      <c r="H159" s="180">
        <v>1714.25</v>
      </c>
      <c r="I159" s="95"/>
      <c r="J159" s="95"/>
      <c r="K159" s="95"/>
    </row>
    <row r="160" spans="1:11" ht="15" customHeight="1">
      <c r="A160" s="12"/>
      <c r="B160" s="11"/>
      <c r="C160" s="17"/>
      <c r="D160" t="s">
        <v>21</v>
      </c>
      <c r="E160" s="228" t="s">
        <v>95</v>
      </c>
      <c r="F160" s="233">
        <v>2219.09</v>
      </c>
      <c r="G160" s="15"/>
      <c r="H160" s="180">
        <v>1779.74</v>
      </c>
      <c r="I160" s="95"/>
      <c r="J160" s="95">
        <v>90628081</v>
      </c>
      <c r="K160" s="95"/>
    </row>
    <row r="161" spans="1:11" ht="12.75" customHeight="1">
      <c r="A161" s="12"/>
      <c r="B161" s="11"/>
      <c r="C161" s="12"/>
      <c r="D161" t="s">
        <v>21</v>
      </c>
      <c r="E161" s="228" t="s">
        <v>83</v>
      </c>
      <c r="F161" s="233">
        <v>1259.25</v>
      </c>
      <c r="G161" s="15"/>
      <c r="H161" s="180">
        <v>1021.28</v>
      </c>
      <c r="I161" s="95"/>
      <c r="J161" s="95"/>
      <c r="K161" s="95"/>
    </row>
    <row r="162" spans="1:11" ht="12.75" customHeight="1">
      <c r="A162" s="12"/>
      <c r="B162" s="11"/>
      <c r="C162" s="12"/>
      <c r="D162" t="s">
        <v>21</v>
      </c>
      <c r="E162" s="228" t="s">
        <v>100</v>
      </c>
      <c r="F162" s="233">
        <v>360.5</v>
      </c>
      <c r="G162" s="15"/>
      <c r="H162" s="180">
        <v>2199.85</v>
      </c>
      <c r="I162" s="95"/>
      <c r="J162" s="101">
        <v>37950450</v>
      </c>
      <c r="K162" s="95"/>
    </row>
    <row r="163" spans="1:11" ht="12.75" customHeight="1">
      <c r="A163" s="12"/>
      <c r="B163" s="11"/>
      <c r="C163" s="12"/>
      <c r="D163" t="s">
        <v>21</v>
      </c>
      <c r="E163" s="228" t="s">
        <v>84</v>
      </c>
      <c r="F163" s="233">
        <v>450.2</v>
      </c>
      <c r="G163" s="15"/>
      <c r="H163" s="180">
        <v>715.36</v>
      </c>
      <c r="I163" s="95"/>
      <c r="J163" s="101"/>
      <c r="K163" s="95"/>
    </row>
    <row r="164" spans="1:11" ht="12.75" customHeight="1">
      <c r="A164" s="12"/>
      <c r="B164" s="11"/>
      <c r="C164" s="12"/>
      <c r="D164" t="s">
        <v>21</v>
      </c>
      <c r="E164" s="228" t="s">
        <v>118</v>
      </c>
      <c r="F164" s="233">
        <v>8801</v>
      </c>
      <c r="G164" s="15"/>
      <c r="H164" s="180">
        <v>6925.22</v>
      </c>
      <c r="I164" s="95"/>
      <c r="J164" s="101"/>
      <c r="K164" s="95"/>
    </row>
    <row r="165" spans="1:11" ht="12.75" customHeight="1">
      <c r="A165" s="12"/>
      <c r="B165" s="11"/>
      <c r="C165" s="12"/>
      <c r="D165" t="s">
        <v>21</v>
      </c>
      <c r="E165" s="228" t="s">
        <v>90</v>
      </c>
      <c r="F165" s="233">
        <v>250.33</v>
      </c>
      <c r="G165" s="15"/>
      <c r="H165" s="180">
        <v>167.85</v>
      </c>
      <c r="I165" s="95"/>
      <c r="J165" s="101">
        <v>1037334</v>
      </c>
      <c r="K165" s="95"/>
    </row>
    <row r="166" spans="1:11" ht="12.75" customHeight="1">
      <c r="A166" s="12"/>
      <c r="B166" s="11"/>
      <c r="C166" s="12"/>
      <c r="D166" s="12" t="s">
        <v>21</v>
      </c>
      <c r="E166" s="228" t="s">
        <v>115</v>
      </c>
      <c r="F166" s="233">
        <v>357.84</v>
      </c>
      <c r="G166" s="15"/>
      <c r="H166" s="180">
        <v>934.91</v>
      </c>
      <c r="I166" s="95"/>
      <c r="J166" s="101">
        <v>376600</v>
      </c>
      <c r="K166" s="95"/>
    </row>
    <row r="167" spans="1:11" ht="12.75" customHeight="1">
      <c r="A167" s="12"/>
      <c r="B167" s="11"/>
      <c r="C167" s="12"/>
      <c r="D167" s="12" t="s">
        <v>21</v>
      </c>
      <c r="E167" s="228" t="s">
        <v>125</v>
      </c>
      <c r="F167" s="233">
        <v>0</v>
      </c>
      <c r="G167" s="15"/>
      <c r="H167" s="180">
        <v>8667.97</v>
      </c>
      <c r="I167" s="95"/>
      <c r="J167" s="101">
        <v>3473024</v>
      </c>
      <c r="K167" s="95"/>
    </row>
    <row r="168" spans="1:11" ht="12.75" customHeight="1">
      <c r="A168" s="12"/>
      <c r="B168" s="11"/>
      <c r="C168" s="12"/>
      <c r="D168" s="12" t="s">
        <v>21</v>
      </c>
      <c r="E168" s="228" t="s">
        <v>124</v>
      </c>
      <c r="F168" s="233">
        <f>11461.14+15000</f>
        <v>26461.14</v>
      </c>
      <c r="G168" s="15"/>
      <c r="H168" s="180">
        <v>8460.12</v>
      </c>
      <c r="I168" s="95"/>
      <c r="J168" s="101"/>
      <c r="K168" s="95"/>
    </row>
    <row r="169" spans="1:11" ht="12.75" customHeight="1">
      <c r="A169" s="12"/>
      <c r="B169" s="11"/>
      <c r="C169" s="12"/>
      <c r="D169" s="12" t="s">
        <v>21</v>
      </c>
      <c r="E169" s="228" t="s">
        <v>102</v>
      </c>
      <c r="F169" s="233">
        <v>0</v>
      </c>
      <c r="G169" s="15"/>
      <c r="H169" s="180">
        <v>5.43</v>
      </c>
      <c r="I169" s="95"/>
      <c r="J169" s="101">
        <v>5142046</v>
      </c>
      <c r="K169" s="95"/>
    </row>
    <row r="170" spans="1:11" ht="12.75" customHeight="1">
      <c r="A170" s="12"/>
      <c r="B170" s="11"/>
      <c r="C170" s="12"/>
      <c r="D170" t="s">
        <v>21</v>
      </c>
      <c r="E170" s="228" t="s">
        <v>137</v>
      </c>
      <c r="F170" s="233">
        <v>336.6</v>
      </c>
      <c r="G170" s="15"/>
      <c r="H170" s="180">
        <v>516.51</v>
      </c>
      <c r="I170" s="95"/>
      <c r="J170" s="101">
        <v>8957720</v>
      </c>
      <c r="K170" s="95"/>
    </row>
    <row r="171" spans="1:11" ht="12.75" customHeight="1">
      <c r="A171" s="12"/>
      <c r="B171" s="11"/>
      <c r="C171" s="12"/>
      <c r="D171" s="12" t="s">
        <v>21</v>
      </c>
      <c r="E171" s="228" t="s">
        <v>89</v>
      </c>
      <c r="F171" s="233">
        <f>36215.65-15000</f>
        <v>21215.65</v>
      </c>
      <c r="G171" s="15"/>
      <c r="H171" s="180">
        <v>18881.33</v>
      </c>
      <c r="I171" s="95"/>
      <c r="J171" s="101"/>
      <c r="K171" s="95"/>
    </row>
    <row r="172" spans="1:11" ht="12.75" customHeight="1">
      <c r="A172" s="12"/>
      <c r="B172" s="11"/>
      <c r="C172" s="12"/>
      <c r="D172" s="12"/>
      <c r="F172" s="164"/>
      <c r="G172" s="15"/>
      <c r="H172" s="161"/>
      <c r="I172" s="95"/>
      <c r="J172" s="101"/>
      <c r="K172" s="95"/>
    </row>
    <row r="173" spans="1:11" ht="12.75" customHeight="1">
      <c r="A173" s="12"/>
      <c r="B173" s="11"/>
      <c r="C173" s="12"/>
      <c r="D173" s="17"/>
      <c r="E173" s="55"/>
      <c r="F173" s="18" t="s">
        <v>0</v>
      </c>
      <c r="G173" s="171"/>
      <c r="H173" s="102"/>
      <c r="I173" s="95"/>
      <c r="J173" s="101"/>
      <c r="K173" s="95"/>
    </row>
    <row r="174" spans="1:11" ht="15.75" customHeight="1">
      <c r="A174" s="50"/>
      <c r="B174" s="204" t="s">
        <v>28</v>
      </c>
      <c r="C174" s="36"/>
      <c r="D174" s="17"/>
      <c r="E174" s="55"/>
      <c r="F174" s="156"/>
      <c r="G174" s="210">
        <f>G19-G87</f>
        <v>-80191.08000000007</v>
      </c>
      <c r="H174" s="157"/>
      <c r="I174" s="211">
        <f>I19-I87</f>
        <v>-123312.2799999984</v>
      </c>
      <c r="J174" s="95" t="s">
        <v>0</v>
      </c>
      <c r="K174" s="91">
        <v>-1058618180</v>
      </c>
    </row>
    <row r="175" spans="1:11" ht="12.75" customHeight="1">
      <c r="A175" s="12"/>
      <c r="B175" s="19" t="s">
        <v>29</v>
      </c>
      <c r="C175" s="12"/>
      <c r="D175" s="12"/>
      <c r="E175" s="56"/>
      <c r="F175" s="186"/>
      <c r="G175" s="15" t="s">
        <v>0</v>
      </c>
      <c r="H175" s="183"/>
      <c r="I175" s="95" t="s">
        <v>0</v>
      </c>
      <c r="J175" s="95">
        <v>0</v>
      </c>
      <c r="K175" s="95" t="s">
        <v>0</v>
      </c>
    </row>
    <row r="176" spans="1:11" ht="12.75" customHeight="1">
      <c r="A176" s="12"/>
      <c r="B176" s="19"/>
      <c r="C176" s="12"/>
      <c r="D176" s="12"/>
      <c r="E176" s="56"/>
      <c r="F176" s="186"/>
      <c r="G176" s="15"/>
      <c r="H176" s="187"/>
      <c r="I176" s="95"/>
      <c r="J176" s="95"/>
      <c r="K176" s="95"/>
    </row>
    <row r="177" spans="1:11" ht="15.75" customHeight="1">
      <c r="A177" s="12"/>
      <c r="B177" s="170" t="s">
        <v>30</v>
      </c>
      <c r="C177" s="12"/>
      <c r="D177" s="12"/>
      <c r="E177" s="56"/>
      <c r="F177" s="186"/>
      <c r="G177" s="232">
        <f>F178+F182+F203</f>
        <v>196501.08000000002</v>
      </c>
      <c r="H177" s="187"/>
      <c r="I177" s="239">
        <f>H178+H182+H203</f>
        <v>208357.51</v>
      </c>
      <c r="J177" s="95"/>
      <c r="K177" s="95"/>
    </row>
    <row r="178" spans="1:11" ht="15" customHeight="1">
      <c r="A178" s="12"/>
      <c r="B178" s="16"/>
      <c r="C178" s="231" t="s">
        <v>31</v>
      </c>
      <c r="D178" s="12"/>
      <c r="E178" s="56"/>
      <c r="F178" s="212">
        <f>SUM(F179:F181)</f>
        <v>264469.08</v>
      </c>
      <c r="G178" s="15"/>
      <c r="H178" s="213">
        <f>SUM(H179:H181)</f>
        <v>246523</v>
      </c>
      <c r="I178" s="95"/>
      <c r="J178" s="95"/>
      <c r="K178" s="95"/>
    </row>
    <row r="179" spans="1:11" ht="12.75" customHeight="1">
      <c r="A179" s="12"/>
      <c r="B179" s="11"/>
      <c r="C179" s="206"/>
      <c r="E179" s="13" t="s">
        <v>32</v>
      </c>
      <c r="F179" s="233">
        <v>264469.08</v>
      </c>
      <c r="G179" s="15"/>
      <c r="H179" s="217">
        <v>246523</v>
      </c>
      <c r="I179" s="95"/>
      <c r="J179" s="95"/>
      <c r="K179" s="95"/>
    </row>
    <row r="180" spans="1:13" s="3" customFormat="1" ht="15.75" customHeight="1">
      <c r="A180" s="17"/>
      <c r="B180" s="16"/>
      <c r="C180" s="209"/>
      <c r="D180" s="9"/>
      <c r="E180" s="13" t="s">
        <v>33</v>
      </c>
      <c r="F180" s="233">
        <v>0</v>
      </c>
      <c r="G180" s="15"/>
      <c r="H180" s="217">
        <v>0</v>
      </c>
      <c r="I180" s="178"/>
      <c r="J180" s="102">
        <v>0</v>
      </c>
      <c r="K180" s="103">
        <v>47865644</v>
      </c>
      <c r="M180" s="83"/>
    </row>
    <row r="181" spans="1:13" s="3" customFormat="1" ht="12.75" customHeight="1">
      <c r="A181" s="17"/>
      <c r="B181" s="16"/>
      <c r="C181" s="209"/>
      <c r="D181" s="9"/>
      <c r="E181" s="13" t="s">
        <v>34</v>
      </c>
      <c r="F181" s="233">
        <v>0</v>
      </c>
      <c r="G181" s="15"/>
      <c r="H181" s="217">
        <v>0</v>
      </c>
      <c r="I181" s="130"/>
      <c r="J181" s="157"/>
      <c r="K181" s="103"/>
      <c r="M181" s="83"/>
    </row>
    <row r="182" spans="1:11" ht="16.5" customHeight="1">
      <c r="A182" s="12"/>
      <c r="B182" s="11"/>
      <c r="C182" s="231" t="s">
        <v>35</v>
      </c>
      <c r="D182" s="12"/>
      <c r="E182" s="56"/>
      <c r="F182" s="226">
        <f>F183+F188+F190+F197</f>
        <v>18350</v>
      </c>
      <c r="G182" s="15"/>
      <c r="H182" s="227">
        <f>H183+H188+H190+H197</f>
        <v>73542.74</v>
      </c>
      <c r="I182" s="95"/>
      <c r="J182" s="107">
        <v>0</v>
      </c>
      <c r="K182" s="95"/>
    </row>
    <row r="183" spans="1:11" ht="12.75" customHeight="1">
      <c r="A183" s="12"/>
      <c r="B183" s="11"/>
      <c r="C183" s="205"/>
      <c r="D183" s="23" t="s">
        <v>36</v>
      </c>
      <c r="E183" s="57"/>
      <c r="F183" s="176">
        <v>0</v>
      </c>
      <c r="G183" s="15"/>
      <c r="H183" s="140">
        <v>0</v>
      </c>
      <c r="I183" s="95"/>
      <c r="J183" s="108">
        <v>0</v>
      </c>
      <c r="K183" s="95"/>
    </row>
    <row r="184" spans="1:11" ht="12.75" customHeight="1">
      <c r="A184" s="12"/>
      <c r="B184" s="11"/>
      <c r="C184" s="205"/>
      <c r="D184" s="23"/>
      <c r="E184" s="13" t="s">
        <v>32</v>
      </c>
      <c r="F184" s="175"/>
      <c r="G184" s="15"/>
      <c r="H184" s="140">
        <v>0</v>
      </c>
      <c r="I184" s="95"/>
      <c r="J184" s="107"/>
      <c r="K184" s="95"/>
    </row>
    <row r="185" spans="1:11" ht="15.75" customHeight="1">
      <c r="A185" s="12"/>
      <c r="B185" s="11"/>
      <c r="C185" s="206"/>
      <c r="D185" s="20"/>
      <c r="E185" s="13" t="s">
        <v>33</v>
      </c>
      <c r="F185" s="137">
        <v>0</v>
      </c>
      <c r="G185" s="15"/>
      <c r="H185" s="140">
        <v>0</v>
      </c>
      <c r="I185" s="95"/>
      <c r="J185" s="106">
        <v>47891039</v>
      </c>
      <c r="K185" s="95"/>
    </row>
    <row r="186" spans="1:11" ht="12.75" customHeight="1">
      <c r="A186" s="12"/>
      <c r="B186" s="11"/>
      <c r="C186" s="206"/>
      <c r="D186" s="20"/>
      <c r="E186" s="13" t="s">
        <v>34</v>
      </c>
      <c r="F186" s="137">
        <v>0</v>
      </c>
      <c r="G186" s="15"/>
      <c r="H186" s="140">
        <v>0</v>
      </c>
      <c r="I186" s="95"/>
      <c r="J186" s="153"/>
      <c r="K186" s="95"/>
    </row>
    <row r="187" spans="1:11" ht="12.75" customHeight="1">
      <c r="A187" s="12"/>
      <c r="B187" s="11"/>
      <c r="C187" s="205"/>
      <c r="D187" s="23" t="s">
        <v>37</v>
      </c>
      <c r="E187" s="57"/>
      <c r="F187" s="53" t="s">
        <v>0</v>
      </c>
      <c r="G187" s="15"/>
      <c r="H187" s="110"/>
      <c r="I187" s="95"/>
      <c r="J187" s="111">
        <v>0</v>
      </c>
      <c r="K187" s="95"/>
    </row>
    <row r="188" spans="1:11" ht="12.75" customHeight="1">
      <c r="A188" s="12"/>
      <c r="B188" s="11"/>
      <c r="C188" s="205"/>
      <c r="D188" s="20"/>
      <c r="E188" s="58" t="s">
        <v>38</v>
      </c>
      <c r="F188" s="141">
        <v>0</v>
      </c>
      <c r="G188" s="15"/>
      <c r="H188" s="142">
        <v>0</v>
      </c>
      <c r="I188" s="95"/>
      <c r="J188" s="107" t="s">
        <v>0</v>
      </c>
      <c r="K188" s="95"/>
    </row>
    <row r="189" spans="1:11" ht="12.75" customHeight="1">
      <c r="A189" s="12"/>
      <c r="B189" s="11"/>
      <c r="C189" s="205"/>
      <c r="D189" s="23" t="s">
        <v>39</v>
      </c>
      <c r="E189" s="57"/>
      <c r="F189" s="53" t="s">
        <v>0</v>
      </c>
      <c r="G189" s="15"/>
      <c r="H189" s="110" t="s">
        <v>0</v>
      </c>
      <c r="I189" s="95"/>
      <c r="J189" s="107"/>
      <c r="K189" s="95"/>
    </row>
    <row r="190" spans="1:11" ht="12.75" customHeight="1">
      <c r="A190" s="12"/>
      <c r="B190" s="11"/>
      <c r="C190" s="205"/>
      <c r="D190" s="23"/>
      <c r="E190" s="57" t="s">
        <v>40</v>
      </c>
      <c r="F190" s="141">
        <v>0</v>
      </c>
      <c r="G190" s="15"/>
      <c r="H190" s="142">
        <v>0</v>
      </c>
      <c r="I190" s="95"/>
      <c r="J190" s="108" t="s">
        <v>0</v>
      </c>
      <c r="K190" s="95"/>
    </row>
    <row r="191" spans="1:11" ht="12.75" customHeight="1">
      <c r="A191" s="12"/>
      <c r="B191" s="11"/>
      <c r="C191" s="205"/>
      <c r="D191" s="23" t="s">
        <v>41</v>
      </c>
      <c r="E191" s="57"/>
      <c r="F191" s="53" t="s">
        <v>0</v>
      </c>
      <c r="G191" s="15"/>
      <c r="H191" s="110"/>
      <c r="I191" s="95"/>
      <c r="J191" s="110"/>
      <c r="K191" s="95"/>
    </row>
    <row r="192" spans="1:11" ht="12.75" customHeight="1">
      <c r="A192" s="12"/>
      <c r="B192" s="11"/>
      <c r="C192" s="205"/>
      <c r="D192" s="20"/>
      <c r="E192" s="58" t="s">
        <v>42</v>
      </c>
      <c r="F192" s="54" t="s">
        <v>0</v>
      </c>
      <c r="G192" s="15"/>
      <c r="H192" s="111"/>
      <c r="I192" s="95"/>
      <c r="J192" s="112" t="s">
        <v>0</v>
      </c>
      <c r="K192" s="95"/>
    </row>
    <row r="193" spans="1:11" ht="12.75" customHeight="1">
      <c r="A193" s="12"/>
      <c r="B193" s="11"/>
      <c r="C193" s="205"/>
      <c r="D193" s="20"/>
      <c r="E193" s="57" t="s">
        <v>43</v>
      </c>
      <c r="F193" s="138">
        <v>0</v>
      </c>
      <c r="G193" s="15"/>
      <c r="H193" s="133">
        <v>0</v>
      </c>
      <c r="I193" s="95"/>
      <c r="J193" s="110" t="s">
        <v>0</v>
      </c>
      <c r="K193" s="95"/>
    </row>
    <row r="194" spans="1:11" ht="12.75" customHeight="1">
      <c r="A194" s="12"/>
      <c r="B194" s="11"/>
      <c r="C194" s="205"/>
      <c r="D194" s="20"/>
      <c r="E194" s="13" t="s">
        <v>32</v>
      </c>
      <c r="F194" s="138">
        <v>0</v>
      </c>
      <c r="G194" s="15"/>
      <c r="H194" s="133">
        <v>0</v>
      </c>
      <c r="I194" s="95"/>
      <c r="J194" s="112"/>
      <c r="K194" s="95"/>
    </row>
    <row r="195" spans="1:11" ht="12.75" customHeight="1">
      <c r="A195" s="12"/>
      <c r="B195" s="11"/>
      <c r="C195" s="205"/>
      <c r="D195" s="20"/>
      <c r="E195" s="13" t="s">
        <v>33</v>
      </c>
      <c r="F195" s="138">
        <v>0</v>
      </c>
      <c r="G195" s="15"/>
      <c r="H195" s="133">
        <v>0</v>
      </c>
      <c r="I195" s="95"/>
      <c r="J195" s="110"/>
      <c r="K195" s="95"/>
    </row>
    <row r="196" spans="1:11" ht="12.75" customHeight="1">
      <c r="A196" s="12"/>
      <c r="B196" s="11"/>
      <c r="C196" s="205"/>
      <c r="D196" s="20"/>
      <c r="E196" s="13" t="s">
        <v>71</v>
      </c>
      <c r="F196" s="138">
        <v>0</v>
      </c>
      <c r="G196" s="15"/>
      <c r="H196" s="133">
        <v>0</v>
      </c>
      <c r="I196" s="95"/>
      <c r="J196" s="111"/>
      <c r="K196" s="95"/>
    </row>
    <row r="197" spans="1:11" ht="12.75" customHeight="1">
      <c r="A197" s="12"/>
      <c r="B197" s="11"/>
      <c r="C197" s="205"/>
      <c r="D197" s="20"/>
      <c r="E197" s="13" t="s">
        <v>34</v>
      </c>
      <c r="F197" s="200">
        <f>SUM(F198:F200)</f>
        <v>18350</v>
      </c>
      <c r="G197" s="63"/>
      <c r="H197" s="240">
        <f>SUM(H198:H200)</f>
        <v>73542.74</v>
      </c>
      <c r="I197" s="95"/>
      <c r="J197" s="113"/>
      <c r="K197" s="95"/>
    </row>
    <row r="198" spans="1:11" ht="12.75" customHeight="1">
      <c r="A198" s="12"/>
      <c r="B198" s="11"/>
      <c r="C198" s="205"/>
      <c r="D198" s="20"/>
      <c r="E198" s="62" t="s">
        <v>44</v>
      </c>
      <c r="F198" s="199">
        <v>18350</v>
      </c>
      <c r="G198" s="35"/>
      <c r="H198" s="241">
        <v>73542.74</v>
      </c>
      <c r="I198" s="95"/>
      <c r="J198" s="113"/>
      <c r="K198" s="95"/>
    </row>
    <row r="199" spans="1:11" ht="12.75" customHeight="1">
      <c r="A199" s="12"/>
      <c r="B199" s="11"/>
      <c r="C199" s="205"/>
      <c r="D199" s="20"/>
      <c r="E199" s="62" t="s">
        <v>45</v>
      </c>
      <c r="F199" s="139">
        <v>0</v>
      </c>
      <c r="G199" s="35"/>
      <c r="H199" s="179">
        <v>0</v>
      </c>
      <c r="I199" s="95"/>
      <c r="J199" s="113"/>
      <c r="K199" s="95"/>
    </row>
    <row r="200" spans="1:11" ht="12.75" customHeight="1">
      <c r="A200" s="12"/>
      <c r="B200" s="11"/>
      <c r="C200" s="205"/>
      <c r="D200" s="20"/>
      <c r="E200" s="62" t="s">
        <v>123</v>
      </c>
      <c r="F200" s="139">
        <v>0</v>
      </c>
      <c r="G200" s="35"/>
      <c r="H200" s="179">
        <v>0</v>
      </c>
      <c r="I200" s="95"/>
      <c r="J200" s="113"/>
      <c r="K200" s="95"/>
    </row>
    <row r="201" spans="1:11" ht="12.75" customHeight="1">
      <c r="A201" s="12"/>
      <c r="B201" s="11"/>
      <c r="C201" s="231" t="s">
        <v>46</v>
      </c>
      <c r="D201" s="12"/>
      <c r="E201" s="13"/>
      <c r="F201" s="15" t="s">
        <v>0</v>
      </c>
      <c r="G201" s="15"/>
      <c r="H201" s="95"/>
      <c r="I201" s="95"/>
      <c r="J201" s="113">
        <f>SUM(J202:J204)</f>
        <v>47891039</v>
      </c>
      <c r="K201" s="95"/>
    </row>
    <row r="202" spans="1:11" ht="12.75" customHeight="1">
      <c r="A202" s="12"/>
      <c r="B202" s="11"/>
      <c r="C202" s="205"/>
      <c r="D202" s="12"/>
      <c r="E202" s="242" t="s">
        <v>47</v>
      </c>
      <c r="F202" s="15" t="s">
        <v>0</v>
      </c>
      <c r="G202" s="15"/>
      <c r="H202" s="95"/>
      <c r="I202" s="101"/>
      <c r="J202" s="114">
        <v>47891039</v>
      </c>
      <c r="K202" s="101"/>
    </row>
    <row r="203" spans="1:11" ht="15.75" customHeight="1">
      <c r="A203" s="12"/>
      <c r="B203" s="11"/>
      <c r="C203" s="205"/>
      <c r="D203" s="12"/>
      <c r="E203" s="242" t="s">
        <v>72</v>
      </c>
      <c r="F203" s="226">
        <f>F204+F205+F206+F207</f>
        <v>-86318</v>
      </c>
      <c r="G203" s="15" t="s">
        <v>0</v>
      </c>
      <c r="H203" s="227">
        <f>H207</f>
        <v>-111708.23</v>
      </c>
      <c r="I203" s="101"/>
      <c r="J203" s="114">
        <v>0</v>
      </c>
      <c r="K203" s="101"/>
    </row>
    <row r="204" spans="1:11" ht="12.75" customHeight="1">
      <c r="A204" s="12"/>
      <c r="B204" s="11"/>
      <c r="C204" s="205"/>
      <c r="D204" s="12"/>
      <c r="E204" s="13" t="s">
        <v>32</v>
      </c>
      <c r="F204" s="165">
        <v>0</v>
      </c>
      <c r="G204" s="15"/>
      <c r="H204" s="179">
        <v>0</v>
      </c>
      <c r="I204" s="101" t="s">
        <v>0</v>
      </c>
      <c r="J204" s="115">
        <v>0</v>
      </c>
      <c r="K204" s="101" t="s">
        <v>0</v>
      </c>
    </row>
    <row r="205" spans="1:11" ht="12.75" customHeight="1">
      <c r="A205" s="12"/>
      <c r="B205" s="11"/>
      <c r="C205" s="206"/>
      <c r="D205" s="12"/>
      <c r="E205" s="13" t="s">
        <v>33</v>
      </c>
      <c r="F205" s="165">
        <v>0</v>
      </c>
      <c r="G205" s="15"/>
      <c r="H205" s="179">
        <v>0</v>
      </c>
      <c r="I205" s="95"/>
      <c r="J205" s="95">
        <v>0</v>
      </c>
      <c r="K205" s="95"/>
    </row>
    <row r="206" spans="1:11" ht="12.75" customHeight="1">
      <c r="A206" s="12"/>
      <c r="B206" s="11"/>
      <c r="C206" s="206"/>
      <c r="D206" s="12"/>
      <c r="E206" s="13" t="s">
        <v>71</v>
      </c>
      <c r="F206" s="165">
        <v>0</v>
      </c>
      <c r="G206" s="15"/>
      <c r="H206" s="179">
        <v>0</v>
      </c>
      <c r="I206" s="95"/>
      <c r="J206" s="95">
        <v>0</v>
      </c>
      <c r="K206" s="95"/>
    </row>
    <row r="207" spans="1:11" ht="15" customHeight="1">
      <c r="A207" s="12"/>
      <c r="B207" s="11"/>
      <c r="C207" s="206"/>
      <c r="D207" s="12"/>
      <c r="E207" s="13" t="s">
        <v>34</v>
      </c>
      <c r="F207" s="165">
        <f>SUM(F208:F210)</f>
        <v>-86318</v>
      </c>
      <c r="G207" s="15"/>
      <c r="H207" s="240">
        <f>SUM(H208:H210)</f>
        <v>-111708.23</v>
      </c>
      <c r="I207" s="95"/>
      <c r="J207" s="100">
        <v>25395</v>
      </c>
      <c r="K207" s="95"/>
    </row>
    <row r="208" spans="1:11" ht="12.75" customHeight="1">
      <c r="A208" s="12"/>
      <c r="B208" s="11"/>
      <c r="C208" s="206"/>
      <c r="D208" s="12"/>
      <c r="E208" s="62" t="s">
        <v>48</v>
      </c>
      <c r="F208" s="166">
        <v>-84018</v>
      </c>
      <c r="G208" s="35"/>
      <c r="H208" s="179">
        <v>-109183.8</v>
      </c>
      <c r="I208" s="95"/>
      <c r="J208" s="113">
        <v>0</v>
      </c>
      <c r="K208" s="95"/>
    </row>
    <row r="209" spans="1:11" ht="12.75" customHeight="1">
      <c r="A209" s="12"/>
      <c r="B209" s="11"/>
      <c r="C209" s="206"/>
      <c r="D209" s="12"/>
      <c r="E209" s="62" t="s">
        <v>49</v>
      </c>
      <c r="F209" s="166">
        <v>0</v>
      </c>
      <c r="G209" s="35"/>
      <c r="H209" s="252">
        <v>0</v>
      </c>
      <c r="I209" s="95"/>
      <c r="J209" s="113">
        <v>0</v>
      </c>
      <c r="K209" s="95"/>
    </row>
    <row r="210" spans="1:11" ht="12.75" customHeight="1">
      <c r="A210" s="12"/>
      <c r="B210" s="11"/>
      <c r="C210" s="206"/>
      <c r="D210" s="12"/>
      <c r="E210" s="62" t="s">
        <v>50</v>
      </c>
      <c r="F210" s="166">
        <v>-2300</v>
      </c>
      <c r="G210" s="35"/>
      <c r="H210" s="253">
        <v>-2524.43</v>
      </c>
      <c r="I210" s="95"/>
      <c r="J210" s="113">
        <v>0</v>
      </c>
      <c r="K210" s="95"/>
    </row>
    <row r="211" spans="1:11" ht="12.75" customHeight="1">
      <c r="A211" s="12"/>
      <c r="B211" s="11"/>
      <c r="C211" s="206"/>
      <c r="D211" s="12"/>
      <c r="E211" s="13"/>
      <c r="F211" s="188" t="s">
        <v>0</v>
      </c>
      <c r="G211" s="15"/>
      <c r="H211" s="201"/>
      <c r="I211" s="95"/>
      <c r="J211" s="113">
        <f>SUM(J212:J216)</f>
        <v>25395</v>
      </c>
      <c r="K211" s="95"/>
    </row>
    <row r="212" spans="1:11" ht="12.75" customHeight="1" thickBot="1">
      <c r="A212" s="12"/>
      <c r="B212" s="11"/>
      <c r="C212" s="231" t="s">
        <v>114</v>
      </c>
      <c r="D212" s="24"/>
      <c r="E212" s="55"/>
      <c r="F212" s="243">
        <v>0</v>
      </c>
      <c r="G212" s="135"/>
      <c r="H212" s="244">
        <v>0</v>
      </c>
      <c r="I212" s="101"/>
      <c r="J212" s="116">
        <v>0</v>
      </c>
      <c r="K212" s="101"/>
    </row>
    <row r="213" spans="1:11" ht="12.75" customHeight="1" thickTop="1">
      <c r="A213" s="12"/>
      <c r="B213" s="11"/>
      <c r="C213" s="12"/>
      <c r="D213" s="24"/>
      <c r="E213" s="55"/>
      <c r="F213" s="156"/>
      <c r="G213" s="135"/>
      <c r="H213" s="157"/>
      <c r="I213" s="101"/>
      <c r="J213" s="116"/>
      <c r="K213" s="101"/>
    </row>
    <row r="214" spans="1:11" ht="15.75" customHeight="1">
      <c r="A214" s="12"/>
      <c r="B214" s="245" t="s">
        <v>51</v>
      </c>
      <c r="C214" s="12"/>
      <c r="E214" s="56"/>
      <c r="F214" s="189"/>
      <c r="G214" s="232">
        <f>F215+F221</f>
        <v>0</v>
      </c>
      <c r="H214" s="131"/>
      <c r="I214" s="239">
        <f>H215+H221</f>
        <v>0</v>
      </c>
      <c r="J214" s="116">
        <v>0</v>
      </c>
      <c r="K214" s="101">
        <v>0</v>
      </c>
    </row>
    <row r="215" spans="1:11" ht="12.75" customHeight="1">
      <c r="A215" s="12"/>
      <c r="B215" s="25"/>
      <c r="C215" s="228" t="s">
        <v>52</v>
      </c>
      <c r="E215" s="56"/>
      <c r="F215" s="246">
        <f>F216+F218+F220</f>
        <v>0</v>
      </c>
      <c r="G215" s="15"/>
      <c r="H215" s="190">
        <f>H216+H218+H220</f>
        <v>0</v>
      </c>
      <c r="I215" s="101"/>
      <c r="J215" s="116"/>
      <c r="K215" s="101"/>
    </row>
    <row r="216" spans="1:11" ht="12.75" customHeight="1" thickBot="1">
      <c r="A216" s="12"/>
      <c r="B216" s="11"/>
      <c r="C216" s="12"/>
      <c r="D216" s="20" t="s">
        <v>53</v>
      </c>
      <c r="E216" s="57"/>
      <c r="F216" s="247"/>
      <c r="G216" s="15"/>
      <c r="H216" s="93"/>
      <c r="I216" s="101"/>
      <c r="J216" s="117">
        <v>25395</v>
      </c>
      <c r="K216" s="101"/>
    </row>
    <row r="217" spans="1:11" ht="12.75" customHeight="1" thickTop="1">
      <c r="A217" s="12"/>
      <c r="B217" s="11"/>
      <c r="C217" s="12"/>
      <c r="D217" s="20" t="s">
        <v>54</v>
      </c>
      <c r="E217" s="57"/>
      <c r="F217" s="247" t="s">
        <v>0</v>
      </c>
      <c r="G217" s="15"/>
      <c r="H217" s="107"/>
      <c r="I217" s="95"/>
      <c r="J217" s="118"/>
      <c r="K217" s="95"/>
    </row>
    <row r="218" spans="1:13" s="3" customFormat="1" ht="12.75" customHeight="1">
      <c r="A218" s="24"/>
      <c r="B218" s="25"/>
      <c r="C218" s="24"/>
      <c r="D218" s="20" t="s">
        <v>0</v>
      </c>
      <c r="E218" s="57" t="s">
        <v>55</v>
      </c>
      <c r="F218" s="247"/>
      <c r="G218" s="15"/>
      <c r="H218" s="93"/>
      <c r="I218" s="163"/>
      <c r="J218" s="102" t="s">
        <v>0</v>
      </c>
      <c r="K218" s="103"/>
      <c r="M218" s="83"/>
    </row>
    <row r="219" spans="2:11" ht="12.75" customHeight="1">
      <c r="B219" s="38"/>
      <c r="D219" s="20" t="s">
        <v>56</v>
      </c>
      <c r="E219" s="57"/>
      <c r="F219" s="247" t="s">
        <v>0</v>
      </c>
      <c r="G219" s="15"/>
      <c r="H219" s="107"/>
      <c r="I219" s="95"/>
      <c r="J219" s="106"/>
      <c r="K219" s="95"/>
    </row>
    <row r="220" spans="2:11" ht="12.75" customHeight="1">
      <c r="B220" s="38"/>
      <c r="D220" s="20"/>
      <c r="E220" s="57" t="s">
        <v>40</v>
      </c>
      <c r="F220" s="248"/>
      <c r="G220" s="15"/>
      <c r="H220" s="93"/>
      <c r="I220" s="95"/>
      <c r="J220" s="107">
        <v>0</v>
      </c>
      <c r="K220" s="95"/>
    </row>
    <row r="221" spans="2:11" ht="12.75" customHeight="1">
      <c r="B221" s="38"/>
      <c r="C221" s="228" t="s">
        <v>57</v>
      </c>
      <c r="E221" s="56"/>
      <c r="F221" s="220">
        <f>F222+F224+F226</f>
        <v>0</v>
      </c>
      <c r="G221" s="15"/>
      <c r="H221" s="191">
        <v>0</v>
      </c>
      <c r="I221" s="95"/>
      <c r="J221" s="107"/>
      <c r="K221" s="95"/>
    </row>
    <row r="222" spans="2:11" ht="12.75" customHeight="1">
      <c r="B222" s="38"/>
      <c r="D222" s="20" t="s">
        <v>53</v>
      </c>
      <c r="E222" s="57"/>
      <c r="F222" s="249"/>
      <c r="G222" s="15"/>
      <c r="H222" s="93"/>
      <c r="I222" s="95"/>
      <c r="J222" s="107">
        <v>0</v>
      </c>
      <c r="K222" s="95"/>
    </row>
    <row r="223" spans="2:11" ht="12.75" customHeight="1">
      <c r="B223" s="38"/>
      <c r="D223" s="20" t="s">
        <v>58</v>
      </c>
      <c r="E223" s="57"/>
      <c r="F223" s="35" t="s">
        <v>0</v>
      </c>
      <c r="G223" s="15"/>
      <c r="H223" s="93"/>
      <c r="I223" s="95"/>
      <c r="J223" s="107"/>
      <c r="K223" s="95"/>
    </row>
    <row r="224" spans="2:11" ht="12.75" customHeight="1">
      <c r="B224" s="38"/>
      <c r="D224" s="20" t="s">
        <v>0</v>
      </c>
      <c r="E224" s="57" t="s">
        <v>55</v>
      </c>
      <c r="F224" s="35"/>
      <c r="G224" s="15"/>
      <c r="H224" s="101" t="s">
        <v>0</v>
      </c>
      <c r="I224" s="95"/>
      <c r="J224" s="108">
        <v>0</v>
      </c>
      <c r="K224" s="95"/>
    </row>
    <row r="225" spans="2:11" ht="12.75" customHeight="1">
      <c r="B225" s="38"/>
      <c r="D225" s="20" t="s">
        <v>56</v>
      </c>
      <c r="E225" s="57"/>
      <c r="F225" s="35" t="s">
        <v>0</v>
      </c>
      <c r="G225" s="15"/>
      <c r="H225" s="101" t="s">
        <v>0</v>
      </c>
      <c r="I225" s="95"/>
      <c r="J225" s="100"/>
      <c r="K225" s="95"/>
    </row>
    <row r="226" spans="2:11" ht="12.75" customHeight="1" thickBot="1">
      <c r="B226" s="38"/>
      <c r="D226" s="20"/>
      <c r="E226" s="57" t="s">
        <v>40</v>
      </c>
      <c r="F226" s="42"/>
      <c r="G226" s="15"/>
      <c r="H226" s="93"/>
      <c r="I226" s="95"/>
      <c r="J226" s="101">
        <v>0</v>
      </c>
      <c r="K226" s="95"/>
    </row>
    <row r="227" spans="2:11" ht="12.75" customHeight="1" thickTop="1">
      <c r="B227" s="38"/>
      <c r="E227" s="56"/>
      <c r="F227" s="15" t="s">
        <v>0</v>
      </c>
      <c r="G227" s="15"/>
      <c r="H227" s="95" t="s">
        <v>0</v>
      </c>
      <c r="I227" s="95"/>
      <c r="J227" s="101"/>
      <c r="K227" s="95"/>
    </row>
    <row r="228" spans="2:11" ht="12.75" customHeight="1">
      <c r="B228" s="38"/>
      <c r="D228" s="24"/>
      <c r="E228" s="55"/>
      <c r="F228" s="18" t="s">
        <v>0</v>
      </c>
      <c r="G228" s="145"/>
      <c r="H228" s="160"/>
      <c r="I228" s="95"/>
      <c r="J228" s="101" t="s">
        <v>0</v>
      </c>
      <c r="K228" s="95"/>
    </row>
    <row r="229" spans="2:11" ht="15.75" customHeight="1">
      <c r="B229" s="245" t="s">
        <v>59</v>
      </c>
      <c r="E229" s="56"/>
      <c r="F229" s="53" t="s">
        <v>0</v>
      </c>
      <c r="G229" s="232">
        <f>F232+F239</f>
        <v>0</v>
      </c>
      <c r="H229" s="110"/>
      <c r="I229" s="239">
        <f>H232+H239</f>
        <v>93488.22</v>
      </c>
      <c r="J229" s="101" t="s">
        <v>0</v>
      </c>
      <c r="K229" s="95"/>
    </row>
    <row r="230" spans="2:11" ht="12.75" customHeight="1">
      <c r="B230" s="25"/>
      <c r="C230" s="228" t="s">
        <v>60</v>
      </c>
      <c r="E230" s="56"/>
      <c r="F230" s="54"/>
      <c r="G230" s="15"/>
      <c r="H230" s="111"/>
      <c r="I230" s="95"/>
      <c r="J230" s="101"/>
      <c r="K230" s="95"/>
    </row>
    <row r="231" spans="2:11" ht="12.75" customHeight="1" thickBot="1">
      <c r="B231" s="38"/>
      <c r="E231" s="250" t="s">
        <v>61</v>
      </c>
      <c r="F231" s="54" t="s">
        <v>0</v>
      </c>
      <c r="G231" s="15"/>
      <c r="H231" s="111"/>
      <c r="I231" s="95"/>
      <c r="J231" s="119">
        <v>0</v>
      </c>
      <c r="K231" s="95"/>
    </row>
    <row r="232" spans="2:11" ht="14.25" customHeight="1" thickTop="1">
      <c r="B232" s="38"/>
      <c r="E232" s="250" t="s">
        <v>62</v>
      </c>
      <c r="F232" s="186">
        <f>SUM(F233:F235)</f>
        <v>0</v>
      </c>
      <c r="G232" s="15"/>
      <c r="H232" s="254">
        <f>SUM(H233:H235)</f>
        <v>169871.16</v>
      </c>
      <c r="I232" s="95"/>
      <c r="J232" s="95" t="s">
        <v>0</v>
      </c>
      <c r="K232" s="95"/>
    </row>
    <row r="233" spans="1:13" s="3" customFormat="1" ht="15.75" customHeight="1">
      <c r="A233" s="24"/>
      <c r="B233" s="25"/>
      <c r="C233" s="24"/>
      <c r="D233" s="9"/>
      <c r="E233" s="56" t="s">
        <v>73</v>
      </c>
      <c r="F233" s="167">
        <v>0</v>
      </c>
      <c r="G233" s="15"/>
      <c r="H233" s="181">
        <v>0</v>
      </c>
      <c r="I233" s="178"/>
      <c r="J233" s="102">
        <v>0</v>
      </c>
      <c r="K233" s="103">
        <v>-172630294</v>
      </c>
      <c r="M233" s="83"/>
    </row>
    <row r="234" spans="2:11" ht="12.75" customHeight="1">
      <c r="B234" s="38"/>
      <c r="E234" s="56" t="s">
        <v>74</v>
      </c>
      <c r="F234" s="167">
        <v>0</v>
      </c>
      <c r="G234" s="14"/>
      <c r="H234" s="181">
        <v>169581.77</v>
      </c>
      <c r="I234" s="95"/>
      <c r="J234" s="110">
        <v>0</v>
      </c>
      <c r="K234" s="95"/>
    </row>
    <row r="235" spans="2:11" ht="12.75" customHeight="1">
      <c r="B235" s="38"/>
      <c r="E235" s="56" t="s">
        <v>138</v>
      </c>
      <c r="F235" s="167">
        <v>0</v>
      </c>
      <c r="G235" s="14"/>
      <c r="H235" s="181">
        <v>289.39</v>
      </c>
      <c r="I235" s="95"/>
      <c r="J235" s="88"/>
      <c r="K235" s="95"/>
    </row>
    <row r="236" spans="2:11" ht="12.75" customHeight="1">
      <c r="B236" s="38"/>
      <c r="C236" s="9" t="s">
        <v>63</v>
      </c>
      <c r="E236" s="56"/>
      <c r="F236" s="15" t="s">
        <v>0</v>
      </c>
      <c r="G236" s="15"/>
      <c r="H236" s="129"/>
      <c r="I236" s="95"/>
      <c r="J236" s="95">
        <v>48258840</v>
      </c>
      <c r="K236" s="95"/>
    </row>
    <row r="237" spans="2:11" ht="12.75" customHeight="1">
      <c r="B237" s="38"/>
      <c r="E237" s="56" t="s">
        <v>64</v>
      </c>
      <c r="F237" s="15" t="s">
        <v>0</v>
      </c>
      <c r="G237" s="15"/>
      <c r="H237" s="129"/>
      <c r="I237" s="95"/>
      <c r="J237" s="88">
        <v>0</v>
      </c>
      <c r="K237" s="95"/>
    </row>
    <row r="238" spans="2:11" ht="12.75" customHeight="1">
      <c r="B238" s="38"/>
      <c r="E238" s="56" t="s">
        <v>65</v>
      </c>
      <c r="F238" s="15" t="s">
        <v>0</v>
      </c>
      <c r="G238" s="15"/>
      <c r="H238" s="129"/>
      <c r="I238" s="120"/>
      <c r="J238" s="101">
        <v>48258840</v>
      </c>
      <c r="K238" s="120"/>
    </row>
    <row r="239" spans="2:11" ht="15" customHeight="1" thickBot="1">
      <c r="B239" s="38"/>
      <c r="E239" s="56" t="s">
        <v>66</v>
      </c>
      <c r="F239" s="167">
        <f>SUM(F240:F241)</f>
        <v>0</v>
      </c>
      <c r="G239" s="21"/>
      <c r="H239" s="254">
        <f>SUM(H240:H241)</f>
        <v>-76382.94</v>
      </c>
      <c r="I239" s="95"/>
      <c r="J239" s="119">
        <v>0</v>
      </c>
      <c r="K239" s="95"/>
    </row>
    <row r="240" spans="2:11" ht="12.75" customHeight="1" thickTop="1">
      <c r="B240" s="38"/>
      <c r="E240" s="56" t="s">
        <v>75</v>
      </c>
      <c r="F240" s="167">
        <v>0</v>
      </c>
      <c r="G240" s="15"/>
      <c r="H240" s="179">
        <v>0</v>
      </c>
      <c r="I240" s="95"/>
      <c r="J240" s="95">
        <v>0</v>
      </c>
      <c r="K240" s="95"/>
    </row>
    <row r="241" spans="2:11" ht="12.75" customHeight="1" thickBot="1">
      <c r="B241" s="38"/>
      <c r="E241" s="56" t="s">
        <v>76</v>
      </c>
      <c r="F241" s="167">
        <v>0</v>
      </c>
      <c r="G241" s="15"/>
      <c r="H241" s="181">
        <v>-76382.94</v>
      </c>
      <c r="I241" s="95"/>
      <c r="J241" s="95">
        <v>0</v>
      </c>
      <c r="K241" s="95"/>
    </row>
    <row r="242" spans="2:11" ht="12.75" customHeight="1" thickTop="1">
      <c r="B242" s="38"/>
      <c r="E242" s="56"/>
      <c r="F242" s="37" t="s">
        <v>0</v>
      </c>
      <c r="G242" s="15"/>
      <c r="H242" s="118" t="s">
        <v>0</v>
      </c>
      <c r="I242" s="95"/>
      <c r="J242" s="95">
        <v>0</v>
      </c>
      <c r="K242" s="95"/>
    </row>
    <row r="243" spans="2:11" ht="15.75" customHeight="1">
      <c r="B243" s="245" t="s">
        <v>67</v>
      </c>
      <c r="E243" s="56"/>
      <c r="F243" s="52" t="s">
        <v>0</v>
      </c>
      <c r="G243" s="210">
        <f>G174+G177+G229</f>
        <v>116309.99999999994</v>
      </c>
      <c r="H243" s="122"/>
      <c r="I243" s="239">
        <f>I174+I177+I214+I214+I229</f>
        <v>178533.4500000016</v>
      </c>
      <c r="J243" s="95">
        <v>220889134</v>
      </c>
      <c r="K243" s="121"/>
    </row>
    <row r="244" spans="2:11" ht="12.75" customHeight="1">
      <c r="B244" s="25"/>
      <c r="E244" s="56"/>
      <c r="F244" s="15" t="s">
        <v>0</v>
      </c>
      <c r="G244" s="15"/>
      <c r="H244" s="95"/>
      <c r="I244" s="95"/>
      <c r="J244" s="101">
        <v>0</v>
      </c>
      <c r="K244" s="95"/>
    </row>
    <row r="245" spans="2:11" ht="12.75" customHeight="1" thickBot="1">
      <c r="B245" s="38"/>
      <c r="C245" s="228" t="s">
        <v>68</v>
      </c>
      <c r="E245" s="56"/>
      <c r="F245" s="15" t="s">
        <v>0</v>
      </c>
      <c r="G245" s="196">
        <f>SUM(F246:F247)</f>
        <v>116310</v>
      </c>
      <c r="H245" s="125" t="s">
        <v>0</v>
      </c>
      <c r="I245" s="198">
        <f>SUM(H246:H247)</f>
        <v>174803</v>
      </c>
      <c r="J245" s="101">
        <v>220889134</v>
      </c>
      <c r="K245" s="95">
        <v>0</v>
      </c>
    </row>
    <row r="246" spans="2:11" ht="12.75" customHeight="1" thickTop="1">
      <c r="B246" s="38"/>
      <c r="D246" s="9" t="s">
        <v>21</v>
      </c>
      <c r="E246" s="56" t="s">
        <v>70</v>
      </c>
      <c r="F246" s="177">
        <v>92282</v>
      </c>
      <c r="G246" s="26"/>
      <c r="H246" s="180">
        <v>121973</v>
      </c>
      <c r="I246" s="95"/>
      <c r="J246" s="118" t="s">
        <v>0</v>
      </c>
      <c r="K246" s="95">
        <v>0</v>
      </c>
    </row>
    <row r="247" spans="1:11" ht="15.75" customHeight="1" thickBot="1">
      <c r="A247" s="1"/>
      <c r="B247" s="25"/>
      <c r="D247" s="9" t="s">
        <v>21</v>
      </c>
      <c r="E247" s="56" t="s">
        <v>94</v>
      </c>
      <c r="F247" s="177">
        <v>24028</v>
      </c>
      <c r="G247" s="26"/>
      <c r="H247" s="197">
        <v>52830</v>
      </c>
      <c r="I247" s="178"/>
      <c r="J247" s="122">
        <v>0</v>
      </c>
      <c r="K247" s="123">
        <v>-1183382830</v>
      </c>
    </row>
    <row r="248" spans="1:11" ht="12.75" customHeight="1" thickTop="1">
      <c r="A248" s="1"/>
      <c r="B248" s="38"/>
      <c r="E248" s="56"/>
      <c r="F248" s="15" t="s">
        <v>0</v>
      </c>
      <c r="G248" s="26"/>
      <c r="H248" s="95" t="s">
        <v>0</v>
      </c>
      <c r="I248" s="95"/>
      <c r="J248" s="95">
        <v>0</v>
      </c>
      <c r="K248" s="95"/>
    </row>
    <row r="249" spans="1:11" ht="17.25" customHeight="1">
      <c r="A249" s="1"/>
      <c r="B249" s="38"/>
      <c r="C249" s="251" t="s">
        <v>69</v>
      </c>
      <c r="E249" s="56"/>
      <c r="F249" s="15" t="s">
        <v>0</v>
      </c>
      <c r="G249" s="210">
        <f>G243-G245</f>
        <v>0</v>
      </c>
      <c r="H249" s="95" t="s">
        <v>0</v>
      </c>
      <c r="I249" s="239">
        <f>I243-I245</f>
        <v>3730.4500000016124</v>
      </c>
      <c r="J249" s="124" t="s">
        <v>0</v>
      </c>
      <c r="K249" s="124">
        <v>147807000</v>
      </c>
    </row>
    <row r="250" spans="1:11" ht="12.75" customHeight="1" thickBot="1">
      <c r="A250" s="1"/>
      <c r="B250" s="38"/>
      <c r="D250" s="39"/>
      <c r="E250" s="40"/>
      <c r="F250" s="41" t="s">
        <v>0</v>
      </c>
      <c r="G250" s="33"/>
      <c r="H250" s="126" t="s">
        <v>0</v>
      </c>
      <c r="I250" s="195"/>
      <c r="J250" s="101">
        <v>147807000</v>
      </c>
      <c r="K250" s="125"/>
    </row>
    <row r="251" spans="1:11" ht="12.75" customHeight="1" thickBot="1" thickTop="1">
      <c r="A251" s="1"/>
      <c r="F251" s="8" t="s">
        <v>0</v>
      </c>
      <c r="I251" s="193"/>
      <c r="J251" s="192">
        <v>0</v>
      </c>
      <c r="K251" s="125"/>
    </row>
    <row r="252" spans="1:11" ht="12.75" customHeight="1" thickTop="1">
      <c r="A252" s="1"/>
      <c r="I252" s="193"/>
      <c r="J252" s="120" t="s">
        <v>0</v>
      </c>
      <c r="K252" s="125"/>
    </row>
    <row r="253" spans="1:11" ht="15.75" customHeight="1">
      <c r="A253" s="1"/>
      <c r="C253" s="24"/>
      <c r="I253" s="194"/>
      <c r="J253" s="120" t="s">
        <v>0</v>
      </c>
      <c r="K253" s="123">
        <f>K247-K249</f>
        <v>-1331189830</v>
      </c>
    </row>
    <row r="254" spans="1:11" ht="12.75" customHeight="1" thickBot="1">
      <c r="A254" s="1"/>
      <c r="J254" s="126" t="s">
        <v>0</v>
      </c>
      <c r="K254" s="127"/>
    </row>
    <row r="255" ht="12" customHeight="1" thickTop="1"/>
  </sheetData>
  <mergeCells count="7">
    <mergeCell ref="B10:I10"/>
    <mergeCell ref="B11:I11"/>
    <mergeCell ref="B12:I12"/>
    <mergeCell ref="J16:K16"/>
    <mergeCell ref="F16:G16"/>
    <mergeCell ref="H16:I16"/>
    <mergeCell ref="F14:G14"/>
  </mergeCells>
  <printOptions/>
  <pageMargins left="0" right="0" top="0" bottom="0" header="0" footer="0"/>
  <pageSetup fitToHeight="4" horizontalDpi="600" verticalDpi="600" orientation="portrait" paperSize="9" scale="83" r:id="rId1"/>
  <rowBreaks count="3" manualBreakCount="3">
    <brk id="72" min="1" max="8" man="1"/>
    <brk id="133" min="1" max="8" man="1"/>
    <brk id="196" min="1" max="8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lstorchi</cp:lastModifiedBy>
  <cp:lastPrinted>2008-09-22T15:17:08Z</cp:lastPrinted>
  <dcterms:created xsi:type="dcterms:W3CDTF">1997-08-28T16:58:31Z</dcterms:created>
  <dcterms:modified xsi:type="dcterms:W3CDTF">2009-11-09T08:26:42Z</dcterms:modified>
  <cp:category/>
  <cp:version/>
  <cp:contentType/>
  <cp:contentStatus/>
</cp:coreProperties>
</file>